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heckCompatibility="1"/>
  <mc:AlternateContent xmlns:mc="http://schemas.openxmlformats.org/markup-compatibility/2006">
    <mc:Choice Requires="x15">
      <x15ac:absPath xmlns:x15ac="http://schemas.microsoft.com/office/spreadsheetml/2010/11/ac" url="T:\SOZP\OPVI\OdMVI\001_Pracovni\0002_SUC\podklady_SÚC\zverejnena SUC 2026\final web\"/>
    </mc:Choice>
  </mc:AlternateContent>
  <xr:revisionPtr revIDLastSave="0" documentId="13_ncr:1_{27FB706F-3229-4F4E-B3E8-C08B66CB3494}" xr6:coauthVersionLast="47" xr6:coauthVersionMax="47" xr10:uidLastSave="{00000000-0000-0000-0000-000000000000}"/>
  <workbookProtection workbookPassword="C101" lockStructure="1"/>
  <bookViews>
    <workbookView xWindow="-120" yWindow="-120" windowWidth="29040" windowHeight="15720" firstSheet="2" activeTab="5" xr2:uid="{085F620D-274F-4E0C-B298-33AD50123A23}"/>
  </bookViews>
  <sheets>
    <sheet name="SUC PV a OV 2021" sheetId="4" r:id="rId1"/>
    <sheet name="SUC PV a OV 2022" sheetId="5" r:id="rId2"/>
    <sheet name="SUC PV a OV 2023" sheetId="8" r:id="rId3"/>
    <sheet name="SUC PV a OV 2024" sheetId="9" r:id="rId4"/>
    <sheet name="SUC PV a OV 2025" sheetId="6" r:id="rId5"/>
    <sheet name="SUC PV a OV 2026" sheetId="10" r:id="rId6"/>
    <sheet name="STOČNÉ" sheetId="1" state="hidden" r:id="rId7"/>
    <sheet name="List1" sheetId="3" state="hidden" r:id="rId8"/>
  </sheets>
  <definedNames>
    <definedName name="_xlnm.Print_Area" localSheetId="0">'SUC PV a OV 2021'!$A$1:$J$37</definedName>
    <definedName name="_xlnm.Print_Area" localSheetId="1">'SUC PV a OV 2022'!$A$1:$J$37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0" l="1"/>
  <c r="D24" i="10"/>
  <c r="D30" i="10"/>
  <c r="D27" i="10"/>
  <c r="H7" i="6"/>
  <c r="D12" i="6"/>
  <c r="D26" i="9"/>
  <c r="K16" i="9"/>
  <c r="D23" i="9"/>
  <c r="C21" i="9"/>
  <c r="B21" i="9"/>
  <c r="D20" i="9"/>
  <c r="F20" i="9"/>
  <c r="F19" i="9"/>
  <c r="D19" i="9"/>
  <c r="E19" i="9"/>
  <c r="F18" i="9"/>
  <c r="E18" i="9"/>
  <c r="D18" i="9"/>
  <c r="D17" i="9"/>
  <c r="F17" i="9"/>
  <c r="D16" i="9"/>
  <c r="F16" i="9"/>
  <c r="K15" i="9"/>
  <c r="D15" i="9"/>
  <c r="F15" i="9"/>
  <c r="F14" i="9"/>
  <c r="D14" i="9"/>
  <c r="E14" i="9"/>
  <c r="D13" i="9"/>
  <c r="F13" i="9"/>
  <c r="D12" i="9"/>
  <c r="F12" i="9"/>
  <c r="F11" i="9"/>
  <c r="E11" i="9"/>
  <c r="D11" i="9"/>
  <c r="F10" i="9"/>
  <c r="E10" i="9"/>
  <c r="D10" i="9"/>
  <c r="D9" i="9"/>
  <c r="E9" i="9"/>
  <c r="D8" i="9"/>
  <c r="F8" i="9"/>
  <c r="K7" i="9"/>
  <c r="F7" i="9"/>
  <c r="D7" i="9"/>
  <c r="D21" i="9"/>
  <c r="F21" i="9"/>
  <c r="D7" i="8"/>
  <c r="E7" i="8"/>
  <c r="D8" i="8"/>
  <c r="E8" i="8"/>
  <c r="D9" i="8"/>
  <c r="D21" i="8"/>
  <c r="E9" i="8"/>
  <c r="F9" i="8"/>
  <c r="D10" i="8"/>
  <c r="E10" i="8"/>
  <c r="D11" i="8"/>
  <c r="E11" i="8"/>
  <c r="F11" i="8"/>
  <c r="D12" i="8"/>
  <c r="E12" i="8"/>
  <c r="F12" i="8"/>
  <c r="D13" i="8"/>
  <c r="E13" i="8"/>
  <c r="F13" i="8"/>
  <c r="D14" i="8"/>
  <c r="E14" i="8"/>
  <c r="D15" i="8"/>
  <c r="E15" i="8"/>
  <c r="F15" i="8"/>
  <c r="D16" i="8"/>
  <c r="E16" i="8"/>
  <c r="F16" i="8"/>
  <c r="D17" i="8"/>
  <c r="E17" i="8"/>
  <c r="F17" i="8"/>
  <c r="D18" i="8"/>
  <c r="F18" i="8"/>
  <c r="E18" i="8"/>
  <c r="D19" i="8"/>
  <c r="E19" i="8"/>
  <c r="F19" i="8"/>
  <c r="D20" i="8"/>
  <c r="E20" i="8"/>
  <c r="F20" i="8"/>
  <c r="B21" i="8"/>
  <c r="C21" i="8"/>
  <c r="D23" i="8"/>
  <c r="D26" i="8"/>
  <c r="D26" i="6"/>
  <c r="K20" i="6"/>
  <c r="K15" i="6"/>
  <c r="D23" i="6"/>
  <c r="C21" i="6"/>
  <c r="B21" i="6"/>
  <c r="E21" i="6"/>
  <c r="D20" i="6"/>
  <c r="E20" i="6"/>
  <c r="F20" i="6"/>
  <c r="D19" i="6"/>
  <c r="E19" i="6"/>
  <c r="F19" i="6"/>
  <c r="D18" i="6"/>
  <c r="F18" i="6"/>
  <c r="D17" i="6"/>
  <c r="E17" i="6"/>
  <c r="D16" i="6"/>
  <c r="F16" i="6"/>
  <c r="D15" i="6"/>
  <c r="F15" i="6"/>
  <c r="D14" i="6"/>
  <c r="E14" i="6"/>
  <c r="F14" i="6"/>
  <c r="D13" i="6"/>
  <c r="E13" i="6"/>
  <c r="F12" i="6"/>
  <c r="D11" i="6"/>
  <c r="E11" i="6"/>
  <c r="D10" i="6"/>
  <c r="F10" i="6"/>
  <c r="D9" i="6"/>
  <c r="E9" i="6"/>
  <c r="D8" i="6"/>
  <c r="F8" i="6"/>
  <c r="D7" i="6"/>
  <c r="C21" i="5"/>
  <c r="F21" i="5"/>
  <c r="B21" i="5"/>
  <c r="E21" i="5"/>
  <c r="D14" i="5"/>
  <c r="E14" i="5"/>
  <c r="D26" i="5"/>
  <c r="D23" i="5"/>
  <c r="D20" i="5"/>
  <c r="E20" i="5"/>
  <c r="F20" i="5"/>
  <c r="D19" i="5"/>
  <c r="F19" i="5"/>
  <c r="D18" i="5"/>
  <c r="E18" i="5"/>
  <c r="D17" i="5"/>
  <c r="F17" i="5"/>
  <c r="D16" i="5"/>
  <c r="F16" i="5"/>
  <c r="E16" i="5"/>
  <c r="D15" i="5"/>
  <c r="F15" i="5"/>
  <c r="D13" i="5"/>
  <c r="F13" i="5"/>
  <c r="D12" i="5"/>
  <c r="F12" i="5"/>
  <c r="E12" i="5"/>
  <c r="D11" i="5"/>
  <c r="E11" i="5"/>
  <c r="F11" i="5"/>
  <c r="D10" i="5"/>
  <c r="E10" i="5"/>
  <c r="D9" i="5"/>
  <c r="E9" i="5"/>
  <c r="F9" i="5"/>
  <c r="D8" i="5"/>
  <c r="E8" i="5"/>
  <c r="D7" i="5"/>
  <c r="D21" i="5"/>
  <c r="D26" i="4"/>
  <c r="D23" i="4"/>
  <c r="C21" i="4"/>
  <c r="B21" i="4"/>
  <c r="D20" i="4"/>
  <c r="F20" i="4"/>
  <c r="D19" i="4"/>
  <c r="E19" i="4"/>
  <c r="F19" i="4"/>
  <c r="D18" i="4"/>
  <c r="E18" i="4"/>
  <c r="D17" i="4"/>
  <c r="F17" i="4"/>
  <c r="D16" i="4"/>
  <c r="F16" i="4"/>
  <c r="D15" i="4"/>
  <c r="F15" i="4"/>
  <c r="E15" i="4"/>
  <c r="D14" i="4"/>
  <c r="E14" i="4"/>
  <c r="D13" i="4"/>
  <c r="E13" i="4"/>
  <c r="D12" i="4"/>
  <c r="F12" i="4"/>
  <c r="E12" i="4"/>
  <c r="D11" i="4"/>
  <c r="E11" i="4"/>
  <c r="F11" i="4"/>
  <c r="D10" i="4"/>
  <c r="E10" i="4"/>
  <c r="D9" i="4"/>
  <c r="D21" i="4"/>
  <c r="E9" i="4"/>
  <c r="F9" i="4"/>
  <c r="D8" i="4"/>
  <c r="E8" i="4"/>
  <c r="D7" i="4"/>
  <c r="E7" i="4"/>
  <c r="F10" i="4"/>
  <c r="F18" i="4"/>
  <c r="E16" i="4"/>
  <c r="E20" i="4"/>
  <c r="F8" i="4"/>
  <c r="E13" i="5"/>
  <c r="E15" i="5"/>
  <c r="E17" i="5"/>
  <c r="E19" i="5"/>
  <c r="F10" i="5"/>
  <c r="F9" i="6"/>
  <c r="F17" i="6"/>
  <c r="F13" i="6"/>
  <c r="E18" i="6"/>
  <c r="E8" i="6"/>
  <c r="E16" i="6"/>
  <c r="E12" i="6"/>
  <c r="K14" i="6"/>
  <c r="F13" i="4"/>
  <c r="F8" i="5"/>
  <c r="F14" i="4"/>
  <c r="F7" i="4"/>
  <c r="E17" i="4"/>
  <c r="D21" i="6"/>
  <c r="F21" i="6"/>
  <c r="I11" i="6"/>
  <c r="E10" i="6"/>
  <c r="E15" i="6"/>
  <c r="F11" i="6"/>
  <c r="E7" i="6"/>
  <c r="F7" i="6"/>
  <c r="I7" i="6"/>
  <c r="I10" i="6"/>
  <c r="I8" i="6"/>
  <c r="F14" i="8"/>
  <c r="F10" i="8"/>
  <c r="F7" i="8"/>
  <c r="I14" i="5"/>
  <c r="I13" i="5"/>
  <c r="I15" i="5"/>
  <c r="I18" i="5"/>
  <c r="I16" i="5"/>
  <c r="I9" i="5"/>
  <c r="I20" i="5"/>
  <c r="I8" i="5"/>
  <c r="I17" i="5"/>
  <c r="I7" i="5"/>
  <c r="I10" i="5"/>
  <c r="I12" i="5"/>
  <c r="I11" i="5"/>
  <c r="I19" i="5"/>
  <c r="H20" i="5"/>
  <c r="J20" i="5"/>
  <c r="H19" i="5"/>
  <c r="J19" i="5"/>
  <c r="H12" i="5"/>
  <c r="H15" i="5"/>
  <c r="H13" i="5"/>
  <c r="J13" i="5"/>
  <c r="H8" i="5"/>
  <c r="H18" i="5"/>
  <c r="J18" i="5"/>
  <c r="H9" i="5"/>
  <c r="J9" i="5"/>
  <c r="H14" i="5"/>
  <c r="J14" i="5"/>
  <c r="H7" i="5"/>
  <c r="J7" i="5"/>
  <c r="H16" i="5"/>
  <c r="H10" i="5"/>
  <c r="H17" i="5"/>
  <c r="J17" i="5"/>
  <c r="H11" i="5"/>
  <c r="J11" i="5"/>
  <c r="F21" i="4"/>
  <c r="E21" i="4"/>
  <c r="E21" i="8"/>
  <c r="F21" i="8"/>
  <c r="H14" i="6"/>
  <c r="H11" i="6"/>
  <c r="H16" i="6"/>
  <c r="H12" i="6"/>
  <c r="I13" i="6"/>
  <c r="F18" i="5"/>
  <c r="F8" i="8"/>
  <c r="E7" i="5"/>
  <c r="F14" i="5"/>
  <c r="I20" i="6"/>
  <c r="K18" i="6"/>
  <c r="F7" i="5"/>
  <c r="H17" i="4"/>
  <c r="H13" i="4"/>
  <c r="H7" i="4"/>
  <c r="H10" i="4"/>
  <c r="H18" i="4"/>
  <c r="H16" i="4"/>
  <c r="J16" i="4"/>
  <c r="H15" i="4"/>
  <c r="J15" i="4"/>
  <c r="H14" i="4"/>
  <c r="J14" i="4"/>
  <c r="H8" i="4"/>
  <c r="H9" i="4"/>
  <c r="H11" i="4"/>
  <c r="H20" i="4"/>
  <c r="J20" i="4"/>
  <c r="H12" i="4"/>
  <c r="H19" i="4"/>
  <c r="J19" i="4"/>
  <c r="I18" i="4"/>
  <c r="I17" i="4"/>
  <c r="I19" i="4"/>
  <c r="I13" i="4"/>
  <c r="I10" i="4"/>
  <c r="I9" i="4"/>
  <c r="I16" i="4"/>
  <c r="I14" i="4"/>
  <c r="I7" i="4"/>
  <c r="I12" i="4"/>
  <c r="I8" i="4"/>
  <c r="I20" i="4"/>
  <c r="I15" i="4"/>
  <c r="I11" i="4"/>
  <c r="J8" i="5"/>
  <c r="I20" i="8"/>
  <c r="I18" i="8"/>
  <c r="I10" i="8"/>
  <c r="I9" i="8"/>
  <c r="I17" i="8"/>
  <c r="I19" i="8"/>
  <c r="I12" i="8"/>
  <c r="I7" i="8"/>
  <c r="I13" i="8"/>
  <c r="I16" i="8"/>
  <c r="I11" i="8"/>
  <c r="I15" i="8"/>
  <c r="I8" i="8"/>
  <c r="I14" i="8"/>
  <c r="J10" i="5"/>
  <c r="J15" i="5"/>
  <c r="H7" i="8"/>
  <c r="J7" i="8"/>
  <c r="H11" i="8"/>
  <c r="J11" i="8"/>
  <c r="H12" i="8"/>
  <c r="H16" i="8"/>
  <c r="H18" i="8"/>
  <c r="H15" i="8"/>
  <c r="J15" i="8"/>
  <c r="H19" i="8"/>
  <c r="J19" i="8"/>
  <c r="H8" i="8"/>
  <c r="J8" i="8"/>
  <c r="H10" i="8"/>
  <c r="J10" i="8"/>
  <c r="H9" i="8"/>
  <c r="J9" i="8"/>
  <c r="H14" i="8"/>
  <c r="H17" i="8"/>
  <c r="J17" i="8"/>
  <c r="H20" i="8"/>
  <c r="H13" i="8"/>
  <c r="J16" i="5"/>
  <c r="J12" i="5"/>
  <c r="J13" i="8"/>
  <c r="J12" i="4"/>
  <c r="J18" i="4"/>
  <c r="J18" i="8"/>
  <c r="J10" i="4"/>
  <c r="J7" i="4"/>
  <c r="J20" i="8"/>
  <c r="J11" i="4"/>
  <c r="J14" i="8"/>
  <c r="J12" i="8"/>
  <c r="J9" i="4"/>
  <c r="J13" i="4"/>
  <c r="J16" i="8"/>
  <c r="J8" i="4"/>
  <c r="J17" i="4"/>
  <c r="J11" i="6"/>
  <c r="I15" i="6"/>
  <c r="I18" i="6"/>
  <c r="I17" i="6"/>
  <c r="I14" i="6"/>
  <c r="J14" i="6"/>
  <c r="I19" i="6"/>
  <c r="I12" i="6"/>
  <c r="J12" i="6"/>
  <c r="H20" i="6"/>
  <c r="J20" i="6"/>
  <c r="H19" i="6"/>
  <c r="I16" i="6"/>
  <c r="J16" i="6"/>
  <c r="J7" i="6"/>
  <c r="H10" i="6"/>
  <c r="J10" i="6"/>
  <c r="H9" i="6"/>
  <c r="I9" i="6"/>
  <c r="K11" i="6"/>
  <c r="K16" i="6"/>
  <c r="K19" i="6"/>
  <c r="H8" i="6"/>
  <c r="J8" i="6"/>
  <c r="H13" i="6"/>
  <c r="J13" i="6"/>
  <c r="K9" i="6"/>
  <c r="K12" i="6"/>
  <c r="K8" i="6"/>
  <c r="H15" i="6"/>
  <c r="K17" i="6"/>
  <c r="K13" i="6"/>
  <c r="K10" i="6"/>
  <c r="H18" i="6"/>
  <c r="J18" i="6"/>
  <c r="H17" i="6"/>
  <c r="K7" i="6"/>
  <c r="I20" i="9"/>
  <c r="I12" i="9"/>
  <c r="I14" i="9"/>
  <c r="I9" i="9"/>
  <c r="I15" i="9"/>
  <c r="I7" i="9"/>
  <c r="I8" i="9"/>
  <c r="I16" i="9"/>
  <c r="I17" i="9"/>
  <c r="I18" i="9"/>
  <c r="I10" i="9"/>
  <c r="I19" i="9"/>
  <c r="I11" i="9"/>
  <c r="I13" i="9"/>
  <c r="E21" i="9"/>
  <c r="E17" i="9"/>
  <c r="E8" i="9"/>
  <c r="F9" i="9"/>
  <c r="K13" i="9"/>
  <c r="E16" i="9"/>
  <c r="E7" i="9"/>
  <c r="K12" i="9"/>
  <c r="E15" i="9"/>
  <c r="K20" i="9"/>
  <c r="K19" i="9"/>
  <c r="K18" i="9"/>
  <c r="K11" i="9"/>
  <c r="K10" i="9"/>
  <c r="E13" i="9"/>
  <c r="K9" i="9"/>
  <c r="E12" i="9"/>
  <c r="K17" i="9"/>
  <c r="E20" i="9"/>
  <c r="K14" i="9"/>
  <c r="K8" i="9"/>
  <c r="J17" i="6"/>
  <c r="J19" i="6"/>
  <c r="J15" i="6"/>
  <c r="J9" i="6"/>
  <c r="H19" i="9"/>
  <c r="J19" i="9"/>
  <c r="H12" i="9"/>
  <c r="J12" i="9"/>
  <c r="H20" i="9"/>
  <c r="J20" i="9"/>
  <c r="H13" i="9"/>
  <c r="J13" i="9"/>
  <c r="H7" i="9"/>
  <c r="J7" i="9"/>
  <c r="H14" i="9"/>
  <c r="J14" i="9"/>
  <c r="H8" i="9"/>
  <c r="J8" i="9"/>
  <c r="H15" i="9"/>
  <c r="J15" i="9"/>
  <c r="H16" i="9"/>
  <c r="J16" i="9"/>
  <c r="H17" i="9"/>
  <c r="J17" i="9"/>
  <c r="H9" i="9"/>
  <c r="J9" i="9"/>
  <c r="H18" i="9"/>
  <c r="J18" i="9"/>
  <c r="H10" i="9"/>
  <c r="J10" i="9"/>
  <c r="H11" i="9"/>
  <c r="J11" i="9"/>
  <c r="C12" i="10" l="1"/>
  <c r="C20" i="10"/>
  <c r="C11" i="10"/>
  <c r="C7" i="10"/>
  <c r="C19" i="10"/>
  <c r="C13" i="10"/>
  <c r="C14" i="10"/>
  <c r="D8" i="10"/>
  <c r="C18" i="10"/>
  <c r="C10" i="10"/>
  <c r="C17" i="10"/>
  <c r="C9" i="10"/>
  <c r="C16" i="10"/>
  <c r="C8" i="10"/>
  <c r="C15" i="10"/>
  <c r="D14" i="10"/>
  <c r="E14" i="10" s="1"/>
  <c r="D15" i="10"/>
  <c r="D7" i="10"/>
  <c r="E7" i="10" s="1"/>
  <c r="D13" i="10"/>
  <c r="D19" i="10"/>
  <c r="D11" i="10"/>
  <c r="D20" i="10"/>
  <c r="E20" i="10" s="1"/>
  <c r="D18" i="10"/>
  <c r="D10" i="10"/>
  <c r="D12" i="10"/>
  <c r="E12" i="10" s="1"/>
  <c r="D17" i="10"/>
  <c r="D9" i="10"/>
  <c r="D16" i="10"/>
  <c r="E19" i="10" l="1"/>
  <c r="E13" i="10"/>
  <c r="E8" i="10"/>
  <c r="E11" i="10"/>
  <c r="E17" i="10"/>
  <c r="E9" i="10"/>
  <c r="E18" i="10"/>
  <c r="E16" i="10"/>
  <c r="E15" i="10"/>
  <c r="E10" i="10"/>
</calcChain>
</file>

<file path=xl/sharedStrings.xml><?xml version="1.0" encoding="utf-8"?>
<sst xmlns="http://schemas.openxmlformats.org/spreadsheetml/2006/main" count="387" uniqueCount="132">
  <si>
    <t>Kraj</t>
  </si>
  <si>
    <t>ÚVN celkem (Kč)</t>
  </si>
  <si>
    <r>
      <t>Množství fakturované vody celkem (m</t>
    </r>
    <r>
      <rPr>
        <b/>
        <vertAlign val="superscript"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</rPr>
      <t>)</t>
    </r>
  </si>
  <si>
    <r>
      <t>Vážený průměr jednotkových nákladů (Kč/m</t>
    </r>
    <r>
      <rPr>
        <b/>
        <vertAlign val="superscript"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</rPr>
      <t>)</t>
    </r>
  </si>
  <si>
    <t>Kalkulační zisk celkem (Kč)</t>
  </si>
  <si>
    <r>
      <t>Vážený průměr ceny pro stočné (Kč/m</t>
    </r>
    <r>
      <rPr>
        <b/>
        <vertAlign val="superscript"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</rPr>
      <t>)</t>
    </r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</si>
  <si>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</si>
  <si>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</si>
  <si>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</si>
  <si>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</si>
  <si>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</si>
  <si>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</si>
  <si>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</si>
  <si>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</si>
  <si>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</si>
  <si>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</si>
  <si>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</si>
  <si>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</si>
  <si>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Moravskoslezský kraj</t>
  </si>
  <si>
    <t>Zlínský kraj</t>
  </si>
  <si>
    <t>ÚVN celkem (Kč)  PV</t>
  </si>
  <si>
    <t>ÚVN celkem (Kč) OV</t>
  </si>
  <si>
    <t>suma PV + OV</t>
  </si>
  <si>
    <t>poměr PV procentech</t>
  </si>
  <si>
    <t>poměr OV procentech</t>
  </si>
  <si>
    <t>Plzeňský</t>
  </si>
  <si>
    <t>Hl.m.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</si>
  <si>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</si>
  <si>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</si>
  <si>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</si>
  <si>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</si>
  <si>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</si>
  <si>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</si>
  <si>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</si>
  <si>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</si>
  <si>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Středočeský</t>
  </si>
  <si>
    <t>Ústecký</t>
  </si>
  <si>
    <t>Vysočina</t>
  </si>
  <si>
    <t>Zlínský</t>
  </si>
  <si>
    <t>Příjmy</t>
  </si>
  <si>
    <t>Uvažovaná specifická spotřeba vody (m3/rok)</t>
  </si>
  <si>
    <t>Sazba DPH  pro Vodné a Stočné</t>
  </si>
  <si>
    <t>Hranice sociální únosnosti pro VH služby</t>
  </si>
  <si>
    <t>ÚVN OV</t>
  </si>
  <si>
    <t>ÚVN PV a OV</t>
  </si>
  <si>
    <t>ÚVN PV</t>
  </si>
  <si>
    <t>(%)</t>
  </si>
  <si>
    <t>(Kč)</t>
  </si>
  <si>
    <t>(Kč/os)</t>
  </si>
  <si>
    <t>http://www.cnb.cz/cs/menova_politika/zpravy_o_inflaci/</t>
  </si>
  <si>
    <r>
      <t>3) Pro výpočet sociálně únosné ceny v daném roce</t>
    </r>
    <r>
      <rPr>
        <b/>
        <i/>
        <sz val="9"/>
        <color indexed="8"/>
        <rFont val="Calibri"/>
        <family val="2"/>
        <charset val="238"/>
      </rPr>
      <t xml:space="preserve"> t</t>
    </r>
    <r>
      <rPr>
        <i/>
        <sz val="9"/>
        <color indexed="8"/>
        <rFont val="Calibri"/>
        <family val="2"/>
        <charset val="238"/>
      </rPr>
      <t xml:space="preserve"> je použit poslední celoroční údaj o čistých příjmech domácnosti, navýšený o skutečnou meziroční změnu indexu</t>
    </r>
  </si>
  <si>
    <r>
      <t>spotřebitelských cen k II. čtvrtletí r.</t>
    </r>
    <r>
      <rPr>
        <b/>
        <i/>
        <sz val="9"/>
        <color indexed="8"/>
        <rFont val="Calibri"/>
        <family val="2"/>
        <charset val="238"/>
      </rPr>
      <t xml:space="preserve"> t-2</t>
    </r>
    <r>
      <rPr>
        <i/>
        <sz val="9"/>
        <color indexed="8"/>
        <rFont val="Calibri"/>
        <family val="2"/>
        <charset val="238"/>
      </rPr>
      <t>,</t>
    </r>
    <r>
      <rPr>
        <b/>
        <i/>
        <sz val="9"/>
        <color indexed="8"/>
        <rFont val="Calibri"/>
        <family val="2"/>
        <charset val="238"/>
      </rPr>
      <t xml:space="preserve"> t-1</t>
    </r>
    <r>
      <rPr>
        <i/>
        <sz val="9"/>
        <color indexed="8"/>
        <rFont val="Calibri"/>
        <family val="2"/>
        <charset val="238"/>
      </rPr>
      <t xml:space="preserve"> a očekávanou meziroční změnu indexu spotřebitelských cen k II. čtvrtletí r.</t>
    </r>
    <r>
      <rPr>
        <b/>
        <i/>
        <sz val="9"/>
        <color indexed="8"/>
        <rFont val="Calibri"/>
        <family val="2"/>
        <charset val="238"/>
      </rPr>
      <t xml:space="preserve"> t.</t>
    </r>
  </si>
  <si>
    <r>
      <t>Uvažovaná specifická spotřeba vody (l/os*den)</t>
    </r>
    <r>
      <rPr>
        <i/>
        <vertAlign val="superscript"/>
        <sz val="11"/>
        <color indexed="8"/>
        <rFont val="Calibri"/>
        <family val="2"/>
        <charset val="238"/>
      </rPr>
      <t>4)</t>
    </r>
  </si>
  <si>
    <r>
      <t>Kč/m</t>
    </r>
    <r>
      <rPr>
        <b/>
        <i/>
        <vertAlign val="superscript"/>
        <sz val="11"/>
        <rFont val="Calibri"/>
        <family val="2"/>
        <charset val="238"/>
      </rPr>
      <t>3</t>
    </r>
    <r>
      <rPr>
        <b/>
        <i/>
        <sz val="11"/>
        <rFont val="Calibri"/>
        <family val="2"/>
        <charset val="238"/>
      </rPr>
      <t>(vč. DPH)</t>
    </r>
  </si>
  <si>
    <t xml:space="preserve">Poměr ÚVN PV </t>
  </si>
  <si>
    <t xml:space="preserve">Poměr ÚVN OV </t>
  </si>
  <si>
    <t>SÚC PV        (poměr dle ČR)</t>
  </si>
  <si>
    <t>SÚC OV      (poměr dle ČR)</t>
  </si>
  <si>
    <t>Poměr dle ČR</t>
  </si>
  <si>
    <t>4) Pro výpočet je uvažováno specifické množství vody fakturované za rok 2017 ve výši 88,7 l/os/den dle údajů ČSÚ "Vodovody a kanalizace v roce 2017"</t>
  </si>
  <si>
    <t>r. 2020</t>
  </si>
  <si>
    <t>Celkem ÚVN</t>
  </si>
  <si>
    <t xml:space="preserve">SÚC PV a OV </t>
  </si>
  <si>
    <t>Údaje platné ke dni 30.9.2020</t>
  </si>
  <si>
    <r>
      <t xml:space="preserve">Průměrný roční čistý příjem domácnosti dle krajů za rok 2019 </t>
    </r>
    <r>
      <rPr>
        <b/>
        <vertAlign val="superscript"/>
        <sz val="11"/>
        <rFont val="Calibri"/>
        <family val="2"/>
        <charset val="238"/>
      </rPr>
      <t xml:space="preserve"> 1)</t>
    </r>
  </si>
  <si>
    <t>1) Průměrný roční čistý příjem domácnosti dle krajů za rok 2019 ( viz odkaz ČSÚ, Tab.14.1 a), písm. E, Tab.14.2 a), písm. E))</t>
  </si>
  <si>
    <t>https://www.czso.cz/csu/czso/prijmy-a-zivotni-podminky-domacnosti-2019</t>
  </si>
  <si>
    <t>r. 2021</t>
  </si>
  <si>
    <t>2) Hodnoty představují průměrnou meziroční změnu indexu spotřebitelskcýh cen k 2. čtvrtletí daného roku dle poslední Zprávy ČNB o inflaci (ze dne 13.8.2020).</t>
  </si>
  <si>
    <t>Sociálně únosná cena pro vodné a sociálně únosná cena pro stočné na rok 2021</t>
  </si>
  <si>
    <r>
      <t>Indexace z r. 2019 na r. 2021</t>
    </r>
    <r>
      <rPr>
        <i/>
        <vertAlign val="superscript"/>
        <sz val="11"/>
        <color indexed="8"/>
        <rFont val="Calibri"/>
        <family val="2"/>
        <charset val="238"/>
      </rPr>
      <t>3)</t>
    </r>
  </si>
  <si>
    <r>
      <t>Inflace k II. čtvrtletí 2020 a 2021</t>
    </r>
    <r>
      <rPr>
        <i/>
        <vertAlign val="superscript"/>
        <sz val="11"/>
        <color indexed="8"/>
        <rFont val="Calibri"/>
        <family val="2"/>
        <charset val="238"/>
      </rPr>
      <t>2)</t>
    </r>
  </si>
  <si>
    <t>Výpočet SÚC na základě průměrného ročního čistého příjmu člena domácnosti dle krajů (NUTS 3) a se specifickou spotřebou vody 88,7 l/os*den</t>
  </si>
  <si>
    <t>Sociálně únosná hranice pro výdaje na Vodné a Stočné je definována jako cena pro Vodné a Stočné (vč. DPH), která představuje 2% průměrných ročních čistých příjmů domácnosti a se standardní spotřebou 88,7 l/os*den pro účel tohoto výpočtu (Metodika pro žadatele rozvádějící podmínky Přílohy č. 7 Programového dokumentu, verze 3.6).</t>
  </si>
  <si>
    <t>https://www.cnb.cz/cs/menova-politika/zpravy-o-menove-politice/Zprava-o-menove-politice-leto-2021/</t>
  </si>
  <si>
    <t>2) Hodnoty představují průměrnou meziroční změnu indexu spotřebitelskcýh cen k 2. čtvrtletí daného roku dle poslední Zprávy ČNB o měnové politice(ze dne 12.8.2021).</t>
  </si>
  <si>
    <t>1) Průměrný roční čistý příjem domácnosti dle krajů za rok 2020 ( viz odkaz ČSÚ, Tab.14.1 a), písm. E, Tab.14.2 a), písm. E))</t>
  </si>
  <si>
    <t>r. 2022</t>
  </si>
  <si>
    <r>
      <t>Indexace z r. 2021 na r. 2022</t>
    </r>
    <r>
      <rPr>
        <i/>
        <vertAlign val="superscript"/>
        <sz val="11"/>
        <color indexed="8"/>
        <rFont val="Calibri"/>
        <family val="2"/>
        <charset val="238"/>
      </rPr>
      <t>3)</t>
    </r>
  </si>
  <si>
    <r>
      <t>Inflace k II. čtvrtletí 2021 a 2022</t>
    </r>
    <r>
      <rPr>
        <i/>
        <vertAlign val="superscript"/>
        <sz val="11"/>
        <color indexed="8"/>
        <rFont val="Calibri"/>
        <family val="2"/>
        <charset val="238"/>
      </rPr>
      <t>2)</t>
    </r>
  </si>
  <si>
    <t>Sociálně únosná cena pro vodné a sociálně únosná cena pro stočné na rok 2022</t>
  </si>
  <si>
    <r>
      <t xml:space="preserve">Průměrný roční čistý příjem domácnosti dle krajů za rok 2020 </t>
    </r>
    <r>
      <rPr>
        <b/>
        <vertAlign val="superscript"/>
        <sz val="11"/>
        <rFont val="Calibri"/>
        <family val="2"/>
        <charset val="238"/>
      </rPr>
      <t xml:space="preserve"> 1)</t>
    </r>
  </si>
  <si>
    <t>https://www.czso.cz/csu/czso/prijmy-a-zivotni-podminky-domacnosti-cdknb922a5</t>
  </si>
  <si>
    <t>Údaje platné ke dni 7.10.2021</t>
  </si>
  <si>
    <t>r. 2023</t>
  </si>
  <si>
    <t>https://www.cnb.cz/cs/menova-politika/zpravy-o-menove-politice/Zprava-o-menove-politice-leto-2022/</t>
  </si>
  <si>
    <t>r. 2024</t>
  </si>
  <si>
    <r>
      <t>Inflace k II. čtvrtletí 2022, 2023 a 2024</t>
    </r>
    <r>
      <rPr>
        <i/>
        <vertAlign val="superscript"/>
        <sz val="11"/>
        <color indexed="8"/>
        <rFont val="Calibri"/>
        <family val="2"/>
        <charset val="238"/>
      </rPr>
      <t>2)</t>
    </r>
  </si>
  <si>
    <r>
      <t>Indexace z r. 2022 na r. 2024</t>
    </r>
    <r>
      <rPr>
        <i/>
        <vertAlign val="superscript"/>
        <sz val="11"/>
        <color indexed="8"/>
        <rFont val="Calibri"/>
        <family val="2"/>
        <charset val="238"/>
      </rPr>
      <t>3)</t>
    </r>
  </si>
  <si>
    <t>1) Průměrný roční čistý příjem domácnosti dle krajů za rok 2021 ( viz odkaz ČSÚ, Tab.14.1 a), písm. E, Tab.14.2 a), písm. E))</t>
  </si>
  <si>
    <r>
      <t>3) Pro výpočet sociálně únosné ceny v roce 2024 (v daném roce</t>
    </r>
    <r>
      <rPr>
        <b/>
        <i/>
        <sz val="9"/>
        <color indexed="8"/>
        <rFont val="Calibri"/>
        <family val="2"/>
        <charset val="238"/>
      </rPr>
      <t xml:space="preserve"> t)</t>
    </r>
    <r>
      <rPr>
        <i/>
        <sz val="9"/>
        <color indexed="8"/>
        <rFont val="Calibri"/>
        <family val="2"/>
        <charset val="238"/>
      </rPr>
      <t>je použit poslední celoroční údaj o čistých příjmech domácností, navýšený o meziroční změnu indexu</t>
    </r>
  </si>
  <si>
    <r>
      <t>spotřebitelských cen k II. čtvrtletí r.</t>
    </r>
    <r>
      <rPr>
        <b/>
        <i/>
        <sz val="9"/>
        <color indexed="8"/>
        <rFont val="Calibri"/>
        <family val="2"/>
        <charset val="238"/>
      </rPr>
      <t xml:space="preserve"> t a t -1 </t>
    </r>
    <r>
      <rPr>
        <i/>
        <sz val="9"/>
        <color indexed="8"/>
        <rFont val="Calibri"/>
        <family val="2"/>
        <charset val="238"/>
      </rPr>
      <t>a stanovenou hodnotou indexu spotřebitelských cenpro</t>
    </r>
    <r>
      <rPr>
        <b/>
        <i/>
        <sz val="9"/>
        <color indexed="8"/>
        <rFont val="Calibri"/>
        <family val="2"/>
        <charset val="238"/>
      </rPr>
      <t xml:space="preserve"> </t>
    </r>
    <r>
      <rPr>
        <i/>
        <sz val="9"/>
        <color indexed="8"/>
        <rFont val="Calibri"/>
        <family val="2"/>
        <charset val="238"/>
      </rPr>
      <t>r.</t>
    </r>
    <r>
      <rPr>
        <b/>
        <i/>
        <sz val="9"/>
        <color indexed="8"/>
        <rFont val="Calibri"/>
        <family val="2"/>
        <charset val="238"/>
      </rPr>
      <t xml:space="preserve"> t-2</t>
    </r>
    <r>
      <rPr>
        <i/>
        <sz val="9"/>
        <color indexed="8"/>
        <rFont val="Calibri"/>
        <family val="2"/>
        <charset val="238"/>
      </rPr>
      <t xml:space="preserve"> (dle pozn. 2 výše).</t>
    </r>
  </si>
  <si>
    <t>Sociálně únosná cena pro vodné a sociálně únosná cena pro stočné na rok 2024</t>
  </si>
  <si>
    <t>Údaje platné ke dni 6.9.2023</t>
  </si>
  <si>
    <t>SÚC PV a OV 2</t>
  </si>
  <si>
    <r>
      <t xml:space="preserve">Průměrný roční čistý příjem domácnosti dle krajů za rok 2021 </t>
    </r>
    <r>
      <rPr>
        <b/>
        <vertAlign val="superscript"/>
        <sz val="11"/>
        <rFont val="Calibri"/>
        <family val="2"/>
        <charset val="238"/>
      </rPr>
      <t xml:space="preserve"> 1)</t>
    </r>
  </si>
  <si>
    <r>
      <t xml:space="preserve">Průměrný roční čistý příjem domácnosti dle krajů za rok 2020 </t>
    </r>
    <r>
      <rPr>
        <b/>
        <vertAlign val="superscript"/>
        <sz val="11"/>
        <rFont val="Calibri"/>
        <family val="2"/>
        <charset val="238"/>
      </rPr>
      <t xml:space="preserve"> 1)</t>
    </r>
  </si>
  <si>
    <r>
      <t>2) Hodnoty představují průměrnou meziroční změnu indexu spotřebitelskcýh cen k 2. čtvrtletí roku 2021 (</t>
    </r>
    <r>
      <rPr>
        <b/>
        <i/>
        <sz val="9"/>
        <rFont val="Calibri"/>
        <family val="2"/>
        <charset val="238"/>
      </rPr>
      <t>t-2</t>
    </r>
    <r>
      <rPr>
        <i/>
        <sz val="9"/>
        <rFont val="Calibri"/>
        <family val="2"/>
        <charset val="238"/>
      </rPr>
      <t xml:space="preserve">) dle Zprávy ČNB o měnové politice a stanovenou hodnotu 3,8% pro roky </t>
    </r>
    <r>
      <rPr>
        <b/>
        <i/>
        <sz val="9"/>
        <rFont val="Calibri"/>
        <family val="2"/>
        <charset val="238"/>
      </rPr>
      <t xml:space="preserve">t -1 </t>
    </r>
    <r>
      <rPr>
        <i/>
        <sz val="9"/>
        <rFont val="Calibri"/>
        <family val="2"/>
        <charset val="238"/>
      </rPr>
      <t xml:space="preserve">a </t>
    </r>
    <r>
      <rPr>
        <b/>
        <i/>
        <sz val="9"/>
        <rFont val="Calibri"/>
        <family val="2"/>
        <charset val="238"/>
      </rPr>
      <t>t  (dle Mimořádného opatření a stanoviska MŽP ze dne 4.10.2022 pod č.j. MZP/2022/330/1863 platí stanovení hodnot inflace na roky 2022 a 2023 pouze pro výpočet SÚC na rok 2023)</t>
    </r>
    <r>
      <rPr>
        <i/>
        <sz val="9"/>
        <rFont val="Calibri"/>
        <family val="2"/>
        <charset val="238"/>
      </rPr>
      <t>.</t>
    </r>
  </si>
  <si>
    <r>
      <t>spotřebitelských cen k II. čtvrtletí r.</t>
    </r>
    <r>
      <rPr>
        <b/>
        <i/>
        <sz val="9"/>
        <color indexed="8"/>
        <rFont val="Calibri"/>
        <family val="2"/>
        <charset val="238"/>
      </rPr>
      <t xml:space="preserve"> t-2 </t>
    </r>
    <r>
      <rPr>
        <i/>
        <sz val="9"/>
        <color indexed="8"/>
        <rFont val="Calibri"/>
        <family val="2"/>
        <charset val="238"/>
      </rPr>
      <t>a stanovenou hodnotou indexu spotřebitelských cenpro</t>
    </r>
    <r>
      <rPr>
        <b/>
        <i/>
        <sz val="9"/>
        <color indexed="8"/>
        <rFont val="Calibri"/>
        <family val="2"/>
        <charset val="238"/>
      </rPr>
      <t xml:space="preserve"> </t>
    </r>
    <r>
      <rPr>
        <i/>
        <sz val="9"/>
        <color indexed="8"/>
        <rFont val="Calibri"/>
        <family val="2"/>
        <charset val="238"/>
      </rPr>
      <t>r.</t>
    </r>
    <r>
      <rPr>
        <b/>
        <i/>
        <sz val="9"/>
        <color indexed="8"/>
        <rFont val="Calibri"/>
        <family val="2"/>
        <charset val="238"/>
      </rPr>
      <t xml:space="preserve"> t-1</t>
    </r>
    <r>
      <rPr>
        <i/>
        <sz val="9"/>
        <color indexed="8"/>
        <rFont val="Calibri"/>
        <family val="2"/>
        <charset val="238"/>
      </rPr>
      <t xml:space="preserve">a </t>
    </r>
    <r>
      <rPr>
        <b/>
        <i/>
        <sz val="9"/>
        <color indexed="8"/>
        <rFont val="Calibri"/>
        <family val="2"/>
        <charset val="238"/>
      </rPr>
      <t>t</t>
    </r>
    <r>
      <rPr>
        <i/>
        <sz val="9"/>
        <color indexed="8"/>
        <rFont val="Calibri"/>
        <family val="2"/>
        <charset val="238"/>
      </rPr>
      <t xml:space="preserve"> (dle pozn. 2 výše).</t>
    </r>
  </si>
  <si>
    <r>
      <t>3) Pro výpočet sociálně únosné ceny v roce 2023 (v daném roce</t>
    </r>
    <r>
      <rPr>
        <b/>
        <i/>
        <sz val="9"/>
        <color indexed="8"/>
        <rFont val="Calibri"/>
        <family val="2"/>
        <charset val="238"/>
      </rPr>
      <t xml:space="preserve"> t)</t>
    </r>
    <r>
      <rPr>
        <i/>
        <sz val="9"/>
        <color indexed="8"/>
        <rFont val="Calibri"/>
        <family val="2"/>
        <charset val="238"/>
      </rPr>
      <t>je použit poslední celoroční údaj o čistých příjmech domácností, navýšený o meziroční změnu indexu</t>
    </r>
  </si>
  <si>
    <r>
      <t>Indexace z r. 2021 na r. 2023</t>
    </r>
    <r>
      <rPr>
        <i/>
        <vertAlign val="superscript"/>
        <sz val="11"/>
        <color indexed="8"/>
        <rFont val="Calibri"/>
        <family val="2"/>
        <charset val="238"/>
      </rPr>
      <t>3)</t>
    </r>
  </si>
  <si>
    <r>
      <t>Inflace k II. čtvrtletí 2021, 2022 a 2023</t>
    </r>
    <r>
      <rPr>
        <i/>
        <vertAlign val="superscript"/>
        <sz val="11"/>
        <color indexed="8"/>
        <rFont val="Calibri"/>
        <family val="2"/>
        <charset val="238"/>
      </rPr>
      <t>2)</t>
    </r>
  </si>
  <si>
    <t>Údaje platné ke dni 7.10.2022</t>
  </si>
  <si>
    <t>Sociálně únosná cena pro vodné a sociálně únosná cena pro stočné na rok 2023</t>
  </si>
  <si>
    <r>
      <t xml:space="preserve">2) Hodnoty představují </t>
    </r>
    <r>
      <rPr>
        <i/>
        <sz val="9"/>
        <rFont val="Calibri"/>
        <family val="2"/>
        <charset val="238"/>
      </rPr>
      <t>stanovenou průměrnou meziroční hodnotu inflace spotřebitelských cen 3,8% pro rok</t>
    </r>
    <r>
      <rPr>
        <b/>
        <i/>
        <sz val="9"/>
        <rFont val="Calibri"/>
        <family val="2"/>
        <charset val="238"/>
      </rPr>
      <t xml:space="preserve">t -2  (dle Mimořádného opatření a stanoviska MŽP ze dne 4.10.2022 pod č.j. MZP/2022/330/1863 platí stanovení hodnot inflace na rok 2022 pouze pro výpočet SÚC na rok 2023 a 2024) </t>
    </r>
    <r>
      <rPr>
        <i/>
        <sz val="9"/>
        <rFont val="Calibri"/>
        <family val="2"/>
        <charset val="238"/>
      </rPr>
      <t>a průměrnou meziroční změnu indexu spotřebitelskcýh cen k 2. čtvrtletí roku 2023 ve výši 11,2 (rok t-1 ) a ke 2.čtvrtletí roku 2024 ve výši 2,3 ( rok t), dle Zprávy ČNB o měnové politice ze dne 10.8. 2023.</t>
    </r>
  </si>
  <si>
    <t>https://www.cnb.cz/cs/menova-politika/zpravy-o-menove-politice/Zprava-o-menove-politice-leto-2023/</t>
  </si>
  <si>
    <t>Sociálně únosná cena pro vodné a sociálně únosná cena pro stočné na rok 2025</t>
  </si>
  <si>
    <t>r. 2025</t>
  </si>
  <si>
    <r>
      <t>Indexace z r. 2022 na r. 2025</t>
    </r>
    <r>
      <rPr>
        <i/>
        <vertAlign val="superscript"/>
        <sz val="11"/>
        <color indexed="8"/>
        <rFont val="Calibri"/>
        <family val="2"/>
        <charset val="238"/>
      </rPr>
      <t>3)</t>
    </r>
  </si>
  <si>
    <r>
      <t xml:space="preserve">Inflace k II. čtvrtletí 2023, 2024 a 2025 </t>
    </r>
    <r>
      <rPr>
        <i/>
        <vertAlign val="superscript"/>
        <sz val="11"/>
        <color indexed="8"/>
        <rFont val="Calibri"/>
        <family val="2"/>
        <charset val="238"/>
      </rPr>
      <t>2)</t>
    </r>
  </si>
  <si>
    <t>2) Hodnoty představují průměrnou meziroční změnu indexu spotřebitelskcýh cen k 2. čtvrtletí daného roku dle poslední Zprávy ČNB o měnové politice(ze dne 9.8.2024).</t>
  </si>
  <si>
    <t>https://www.cnb.cz/cs/menova-politika/zpravy-o-menove-politice/Zprava-o-menove-politice-leto-2024/</t>
  </si>
  <si>
    <r>
      <t xml:space="preserve">Průměrný roční čistý příjem domácnosti dle krajů za rok 2022 </t>
    </r>
    <r>
      <rPr>
        <b/>
        <vertAlign val="superscript"/>
        <sz val="11"/>
        <rFont val="Calibri"/>
        <family val="2"/>
        <charset val="238"/>
      </rPr>
      <t xml:space="preserve"> 1)</t>
    </r>
  </si>
  <si>
    <t>https://csu.gov.cz/produkty/prijmy-a-zivotni-podminky-domacnosti-x6dl59cm5z</t>
  </si>
  <si>
    <t>1) Průměrný roční čistý příjem domácnosti dle krajů za rok 2022 ( viz odkaz ČSÚ, Tab.15.1 a), písm. E, Tab.15.2 a), písm. E))</t>
  </si>
  <si>
    <r>
      <t>3) Pro výpočet sociálně únosné ceny v roce 2025 (v daném roce</t>
    </r>
    <r>
      <rPr>
        <b/>
        <i/>
        <sz val="9"/>
        <color indexed="8"/>
        <rFont val="Calibri"/>
        <family val="2"/>
        <charset val="238"/>
      </rPr>
      <t xml:space="preserve"> t)</t>
    </r>
    <r>
      <rPr>
        <i/>
        <sz val="9"/>
        <color indexed="8"/>
        <rFont val="Calibri"/>
        <family val="2"/>
        <charset val="238"/>
      </rPr>
      <t>je použit poslední celoroční údaj o čistých příjmech domácností, navýšený o meziroční změnu indexu</t>
    </r>
  </si>
  <si>
    <r>
      <t>spotřebitelských cen k II. čtvrtletí r.</t>
    </r>
    <r>
      <rPr>
        <b/>
        <i/>
        <sz val="9"/>
        <color indexed="8"/>
        <rFont val="Calibri"/>
        <family val="2"/>
        <charset val="238"/>
      </rPr>
      <t xml:space="preserve"> t a t -1 </t>
    </r>
    <r>
      <rPr>
        <i/>
        <sz val="9"/>
        <color indexed="8"/>
        <rFont val="Calibri"/>
        <family val="2"/>
        <charset val="238"/>
      </rPr>
      <t>a stanovenou hodnotou indexu spotřebitelských cen pro</t>
    </r>
    <r>
      <rPr>
        <b/>
        <i/>
        <sz val="9"/>
        <color indexed="8"/>
        <rFont val="Calibri"/>
        <family val="2"/>
        <charset val="238"/>
      </rPr>
      <t xml:space="preserve"> </t>
    </r>
    <r>
      <rPr>
        <i/>
        <sz val="9"/>
        <color indexed="8"/>
        <rFont val="Calibri"/>
        <family val="2"/>
        <charset val="238"/>
      </rPr>
      <t>r.</t>
    </r>
    <r>
      <rPr>
        <b/>
        <i/>
        <sz val="9"/>
        <color indexed="8"/>
        <rFont val="Calibri"/>
        <family val="2"/>
        <charset val="238"/>
      </rPr>
      <t xml:space="preserve"> t-2</t>
    </r>
    <r>
      <rPr>
        <i/>
        <sz val="9"/>
        <color indexed="8"/>
        <rFont val="Calibri"/>
        <family val="2"/>
        <charset val="238"/>
      </rPr>
      <t xml:space="preserve"> (dle pozn. 2 výše).</t>
    </r>
  </si>
  <si>
    <t>Údaje platné ke dni 30.9.2024</t>
  </si>
  <si>
    <r>
      <t xml:space="preserve">Inflace k II. čtvrtletí 2024, 2025 a 2026 </t>
    </r>
    <r>
      <rPr>
        <i/>
        <vertAlign val="superscript"/>
        <sz val="11"/>
        <color indexed="8"/>
        <rFont val="Calibri"/>
        <family val="2"/>
        <charset val="238"/>
      </rPr>
      <t>2)</t>
    </r>
  </si>
  <si>
    <t>r. 2026</t>
  </si>
  <si>
    <t>1) Průměrný roční čistý příjem domácnosti dle krajů za rok 2023 ( viz odkaz ČSÚ, Tab.15.1 a), písm. E, Tab.15.2 a), písm. E))</t>
  </si>
  <si>
    <t>https://csu.gov.cz/produkty/prijmy-a-zivotni-podminky-domacnosti-xkhdcg1man</t>
  </si>
  <si>
    <t>2) Hodnoty představují průměrnou meziroční změnu indexu spotřebitelskcýh cen k 2. čtvrtletí daného roku dle poslední Zprávy ČNB o měnové politice(ze dne 15.8.2025).</t>
  </si>
  <si>
    <t>https://www.cnb.cz/cs/menova-politika/zpravy-o-menove-politice/Zprava-o-menove-politice-leto-2025/</t>
  </si>
  <si>
    <r>
      <t>3) Pro výpočet sociálně únosné ceny v roce 2026 (v daném roce</t>
    </r>
    <r>
      <rPr>
        <b/>
        <i/>
        <sz val="9"/>
        <color indexed="8"/>
        <rFont val="Calibri"/>
        <family val="2"/>
        <charset val="238"/>
      </rPr>
      <t xml:space="preserve"> t)</t>
    </r>
    <r>
      <rPr>
        <i/>
        <sz val="9"/>
        <color indexed="8"/>
        <rFont val="Calibri"/>
        <family val="2"/>
        <charset val="238"/>
      </rPr>
      <t>je použit poslední celoroční údaj o čistých příjmech domácností, navýšený o meziroční změnu indexu</t>
    </r>
  </si>
  <si>
    <t>Sociálně únosná cena pro vodné a sociálně únosná cena pro stočné na rok 2026</t>
  </si>
  <si>
    <t>Údaje platné ke dni 30.9.2025</t>
  </si>
  <si>
    <r>
      <t xml:space="preserve">Průměrný roční čistý příjem domácnosti dle krajů za rok 2023 </t>
    </r>
    <r>
      <rPr>
        <b/>
        <vertAlign val="superscript"/>
        <sz val="11"/>
        <rFont val="Calibri"/>
        <family val="2"/>
        <charset val="238"/>
      </rPr>
      <t xml:space="preserve"> 1)</t>
    </r>
  </si>
  <si>
    <t>SÚC PV a OV</t>
  </si>
  <si>
    <t>SÚC PV
(poměr dle ČR)</t>
  </si>
  <si>
    <t>SÚC OV
 (poměr dle ČR)</t>
  </si>
  <si>
    <t>Sociálně únosná hranice pro výdaje na Vodné a Stočné je definována jako cena pro Vodné a Stočné (vč. DPH), která představuje 2% průměrných ročních čistých příjmů domácnosti a se standardní spotřebou 88,7 l/os*den pro účel tohoto výpočtu (Metodika pro žadatele rozvádějící podmínky Přílohy č. 7 Programového dokumentu).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</si>
</sst>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č_-;\-* #,##0.00\ _K_č_-;_-* &quot;-&quot;??\ _K_č_-;_-@_-"/>
    <numFmt numFmtId="165" formatCode="_-* #,##0\ _K_č_-;\-* #,##0\ _K_č_-;_-* &quot;-&quot;??\ _K_č_-;_-@_-"/>
    <numFmt numFmtId="166" formatCode="0.0%"/>
    <numFmt numFmtId="167" formatCode="0.000"/>
    <numFmt numFmtId="168" formatCode="0.0"/>
    <numFmt numFmtId="169" formatCode="#,##0.00_ ;\-#,##0.00\ "/>
    <numFmt numFmtId="170" formatCode="#,##0_ ;\-#,##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vertAlign val="superscript"/>
      <sz val="11"/>
      <name val="Calibri"/>
      <family val="2"/>
      <charset val="238"/>
    </font>
    <font>
      <i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i/>
      <vertAlign val="superscript"/>
      <sz val="11"/>
      <color indexed="8"/>
      <name val="Calibri"/>
      <family val="2"/>
      <charset val="238"/>
    </font>
    <font>
      <i/>
      <sz val="9"/>
      <name val="Calibri"/>
      <family val="2"/>
      <charset val="238"/>
    </font>
    <font>
      <b/>
      <i/>
      <sz val="9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u/>
      <sz val="9"/>
      <color theme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4"/>
      </top>
      <bottom/>
      <diagonal/>
    </border>
    <border>
      <left/>
      <right/>
      <top style="thin">
        <color theme="1"/>
      </top>
      <bottom style="medium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57">
    <xf numFmtId="0" fontId="0" fillId="0" borderId="0" xfId="0"/>
    <xf numFmtId="0" fontId="13" fillId="0" borderId="0" xfId="0" applyFont="1" applyAlignment="1">
      <alignment horizontal="center" vertical="center" wrapText="1"/>
    </xf>
    <xf numFmtId="165" fontId="10" fillId="0" borderId="0" xfId="1" applyNumberFormat="1" applyFont="1"/>
    <xf numFmtId="2" fontId="11" fillId="0" borderId="0" xfId="0" applyNumberFormat="1" applyFont="1"/>
    <xf numFmtId="2" fontId="0" fillId="0" borderId="0" xfId="0" applyNumberFormat="1"/>
    <xf numFmtId="0" fontId="0" fillId="0" borderId="0" xfId="0" applyAlignment="1">
      <alignment wrapText="1"/>
    </xf>
    <xf numFmtId="9" fontId="10" fillId="0" borderId="0" xfId="3" applyFont="1"/>
    <xf numFmtId="10" fontId="10" fillId="0" borderId="0" xfId="3" applyNumberFormat="1" applyFont="1"/>
    <xf numFmtId="0" fontId="0" fillId="2" borderId="0" xfId="0" applyFill="1"/>
    <xf numFmtId="0" fontId="14" fillId="2" borderId="0" xfId="0" applyFont="1" applyFill="1"/>
    <xf numFmtId="0" fontId="15" fillId="0" borderId="0" xfId="0" applyFont="1" applyAlignment="1">
      <alignment wrapText="1"/>
    </xf>
    <xf numFmtId="0" fontId="16" fillId="2" borderId="0" xfId="2" applyFont="1" applyFill="1" applyBorder="1" applyProtection="1"/>
    <xf numFmtId="166" fontId="14" fillId="2" borderId="0" xfId="3" applyNumberFormat="1" applyFont="1" applyFill="1" applyBorder="1" applyAlignment="1" applyProtection="1">
      <alignment horizontal="right"/>
    </xf>
    <xf numFmtId="0" fontId="0" fillId="2" borderId="1" xfId="0" applyFill="1" applyBorder="1"/>
    <xf numFmtId="165" fontId="10" fillId="2" borderId="1" xfId="1" applyNumberFormat="1" applyFont="1" applyFill="1" applyBorder="1" applyProtection="1"/>
    <xf numFmtId="165" fontId="10" fillId="2" borderId="2" xfId="1" applyNumberFormat="1" applyFont="1" applyFill="1" applyBorder="1" applyProtection="1"/>
    <xf numFmtId="165" fontId="10" fillId="2" borderId="3" xfId="1" applyNumberFormat="1" applyFont="1" applyFill="1" applyBorder="1" applyProtection="1"/>
    <xf numFmtId="9" fontId="10" fillId="2" borderId="4" xfId="3" applyFont="1" applyFill="1" applyBorder="1" applyAlignment="1" applyProtection="1">
      <alignment horizontal="center"/>
    </xf>
    <xf numFmtId="9" fontId="10" fillId="2" borderId="2" xfId="3" applyFont="1" applyFill="1" applyBorder="1" applyAlignment="1" applyProtection="1">
      <alignment horizontal="center"/>
    </xf>
    <xf numFmtId="2" fontId="11" fillId="3" borderId="3" xfId="0" applyNumberFormat="1" applyFont="1" applyFill="1" applyBorder="1" applyAlignment="1">
      <alignment horizontal="center"/>
    </xf>
    <xf numFmtId="0" fontId="0" fillId="2" borderId="5" xfId="0" applyFill="1" applyBorder="1"/>
    <xf numFmtId="165" fontId="10" fillId="2" borderId="5" xfId="1" applyNumberFormat="1" applyFont="1" applyFill="1" applyBorder="1" applyProtection="1"/>
    <xf numFmtId="165" fontId="10" fillId="2" borderId="6" xfId="1" applyNumberFormat="1" applyFont="1" applyFill="1" applyBorder="1" applyProtection="1"/>
    <xf numFmtId="165" fontId="10" fillId="2" borderId="7" xfId="1" applyNumberFormat="1" applyFont="1" applyFill="1" applyBorder="1" applyProtection="1"/>
    <xf numFmtId="9" fontId="10" fillId="2" borderId="0" xfId="3" applyFont="1" applyFill="1" applyBorder="1" applyAlignment="1" applyProtection="1">
      <alignment horizontal="center"/>
    </xf>
    <xf numFmtId="9" fontId="0" fillId="2" borderId="6" xfId="0" applyNumberFormat="1" applyFill="1" applyBorder="1" applyAlignment="1">
      <alignment horizontal="center"/>
    </xf>
    <xf numFmtId="2" fontId="11" fillId="3" borderId="7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165" fontId="15" fillId="4" borderId="14" xfId="1" applyNumberFormat="1" applyFont="1" applyFill="1" applyBorder="1" applyAlignment="1" applyProtection="1">
      <alignment horizontal="center" vertical="center" wrapText="1"/>
    </xf>
    <xf numFmtId="165" fontId="15" fillId="4" borderId="15" xfId="1" applyNumberFormat="1" applyFont="1" applyFill="1" applyBorder="1" applyAlignment="1" applyProtection="1">
      <alignment horizontal="center" vertical="center" wrapText="1"/>
    </xf>
    <xf numFmtId="165" fontId="15" fillId="4" borderId="16" xfId="1" applyNumberFormat="1" applyFont="1" applyFill="1" applyBorder="1" applyAlignment="1" applyProtection="1">
      <alignment horizontal="center" vertical="center" wrapText="1"/>
    </xf>
    <xf numFmtId="9" fontId="15" fillId="4" borderId="17" xfId="3" applyFont="1" applyFill="1" applyBorder="1" applyAlignment="1" applyProtection="1">
      <alignment horizontal="center" vertical="center" wrapText="1"/>
    </xf>
    <xf numFmtId="9" fontId="17" fillId="4" borderId="16" xfId="0" applyNumberFormat="1" applyFont="1" applyFill="1" applyBorder="1" applyAlignment="1">
      <alignment horizontal="center" vertical="center" wrapText="1"/>
    </xf>
    <xf numFmtId="3" fontId="17" fillId="4" borderId="18" xfId="0" applyNumberFormat="1" applyFont="1" applyFill="1" applyBorder="1" applyAlignment="1">
      <alignment horizontal="center"/>
    </xf>
    <xf numFmtId="169" fontId="17" fillId="3" borderId="13" xfId="0" applyNumberFormat="1" applyFont="1" applyFill="1" applyBorder="1" applyAlignment="1">
      <alignment horizontal="center"/>
    </xf>
    <xf numFmtId="169" fontId="17" fillId="3" borderId="19" xfId="0" applyNumberFormat="1" applyFont="1" applyFill="1" applyBorder="1" applyAlignment="1">
      <alignment horizontal="center"/>
    </xf>
    <xf numFmtId="169" fontId="17" fillId="3" borderId="16" xfId="0" applyNumberFormat="1" applyFont="1" applyFill="1" applyBorder="1" applyAlignment="1">
      <alignment horizontal="center"/>
    </xf>
    <xf numFmtId="0" fontId="0" fillId="0" borderId="13" xfId="0" applyBorder="1"/>
    <xf numFmtId="165" fontId="0" fillId="0" borderId="13" xfId="0" applyNumberFormat="1" applyBorder="1"/>
    <xf numFmtId="165" fontId="0" fillId="0" borderId="19" xfId="0" applyNumberFormat="1" applyBorder="1"/>
    <xf numFmtId="165" fontId="0" fillId="0" borderId="16" xfId="0" applyNumberFormat="1" applyBorder="1"/>
    <xf numFmtId="10" fontId="0" fillId="3" borderId="17" xfId="0" applyNumberFormat="1" applyFill="1" applyBorder="1" applyAlignment="1">
      <alignment horizontal="center"/>
    </xf>
    <xf numFmtId="10" fontId="0" fillId="3" borderId="19" xfId="0" applyNumberFormat="1" applyFill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0" fontId="10" fillId="2" borderId="0" xfId="3" applyNumberFormat="1" applyFont="1" applyFill="1" applyBorder="1" applyProtection="1"/>
    <xf numFmtId="168" fontId="14" fillId="2" borderId="0" xfId="0" applyNumberFormat="1" applyFont="1" applyFill="1"/>
    <xf numFmtId="166" fontId="10" fillId="2" borderId="0" xfId="3" applyNumberFormat="1" applyFont="1" applyFill="1" applyBorder="1" applyProtection="1"/>
    <xf numFmtId="167" fontId="14" fillId="2" borderId="0" xfId="0" applyNumberFormat="1" applyFont="1" applyFill="1"/>
    <xf numFmtId="167" fontId="0" fillId="2" borderId="0" xfId="0" applyNumberFormat="1" applyFill="1"/>
    <xf numFmtId="9" fontId="14" fillId="2" borderId="0" xfId="3" applyFont="1" applyFill="1" applyBorder="1" applyProtection="1"/>
    <xf numFmtId="0" fontId="19" fillId="2" borderId="0" xfId="0" applyFont="1" applyFill="1"/>
    <xf numFmtId="0" fontId="20" fillId="2" borderId="0" xfId="0" applyFont="1" applyFill="1"/>
    <xf numFmtId="3" fontId="18" fillId="2" borderId="12" xfId="0" applyNumberFormat="1" applyFont="1" applyFill="1" applyBorder="1" applyAlignment="1">
      <alignment horizontal="center"/>
    </xf>
    <xf numFmtId="3" fontId="18" fillId="2" borderId="20" xfId="0" applyNumberFormat="1" applyFont="1" applyFill="1" applyBorder="1" applyAlignment="1">
      <alignment horizontal="center"/>
    </xf>
    <xf numFmtId="0" fontId="0" fillId="2" borderId="21" xfId="0" applyFill="1" applyBorder="1"/>
    <xf numFmtId="165" fontId="10" fillId="2" borderId="21" xfId="1" applyNumberFormat="1" applyFont="1" applyFill="1" applyBorder="1" applyProtection="1"/>
    <xf numFmtId="165" fontId="10" fillId="2" borderId="22" xfId="1" applyNumberFormat="1" applyFont="1" applyFill="1" applyBorder="1" applyProtection="1"/>
    <xf numFmtId="165" fontId="10" fillId="2" borderId="23" xfId="1" applyNumberFormat="1" applyFont="1" applyFill="1" applyBorder="1" applyProtection="1"/>
    <xf numFmtId="9" fontId="10" fillId="2" borderId="24" xfId="3" applyFont="1" applyFill="1" applyBorder="1" applyAlignment="1" applyProtection="1">
      <alignment horizontal="center"/>
    </xf>
    <xf numFmtId="9" fontId="0" fillId="2" borderId="22" xfId="0" applyNumberFormat="1" applyFill="1" applyBorder="1" applyAlignment="1">
      <alignment horizontal="center"/>
    </xf>
    <xf numFmtId="3" fontId="18" fillId="2" borderId="25" xfId="0" applyNumberFormat="1" applyFont="1" applyFill="1" applyBorder="1" applyAlignment="1">
      <alignment horizontal="center"/>
    </xf>
    <xf numFmtId="2" fontId="11" fillId="3" borderId="23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18" fillId="2" borderId="0" xfId="0" applyFont="1" applyFill="1"/>
    <xf numFmtId="0" fontId="11" fillId="0" borderId="26" xfId="0" applyFont="1" applyBorder="1"/>
    <xf numFmtId="0" fontId="14" fillId="2" borderId="0" xfId="0" applyFont="1" applyFill="1" applyAlignment="1">
      <alignment horizontal="right"/>
    </xf>
    <xf numFmtId="166" fontId="14" fillId="0" borderId="0" xfId="3" applyNumberFormat="1" applyFont="1" applyFill="1" applyBorder="1" applyAlignment="1" applyProtection="1">
      <alignment horizontal="right"/>
    </xf>
    <xf numFmtId="0" fontId="21" fillId="2" borderId="0" xfId="0" applyFont="1" applyFill="1"/>
    <xf numFmtId="2" fontId="0" fillId="3" borderId="1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2" fontId="0" fillId="3" borderId="27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0" fontId="12" fillId="2" borderId="0" xfId="2" applyFill="1" applyBorder="1" applyProtection="1"/>
    <xf numFmtId="164" fontId="18" fillId="2" borderId="0" xfId="1" applyFont="1" applyFill="1" applyBorder="1" applyAlignment="1">
      <alignment horizontal="left"/>
    </xf>
    <xf numFmtId="165" fontId="18" fillId="2" borderId="0" xfId="1" applyNumberFormat="1" applyFont="1" applyFill="1" applyBorder="1" applyAlignment="1">
      <alignment horizontal="left"/>
    </xf>
    <xf numFmtId="165" fontId="18" fillId="2" borderId="0" xfId="1" applyNumberFormat="1" applyFont="1" applyFill="1" applyBorder="1" applyAlignment="1"/>
    <xf numFmtId="0" fontId="13" fillId="5" borderId="3" xfId="0" applyFont="1" applyFill="1" applyBorder="1" applyAlignment="1">
      <alignment horizontal="center" vertical="center" wrapText="1"/>
    </xf>
    <xf numFmtId="169" fontId="17" fillId="5" borderId="16" xfId="0" applyNumberFormat="1" applyFont="1" applyFill="1" applyBorder="1" applyAlignment="1">
      <alignment horizontal="center"/>
    </xf>
    <xf numFmtId="2" fontId="11" fillId="5" borderId="3" xfId="0" applyNumberFormat="1" applyFont="1" applyFill="1" applyBorder="1" applyAlignment="1">
      <alignment horizontal="center"/>
    </xf>
    <xf numFmtId="2" fontId="11" fillId="5" borderId="23" xfId="0" applyNumberFormat="1" applyFont="1" applyFill="1" applyBorder="1" applyAlignment="1">
      <alignment horizontal="center"/>
    </xf>
    <xf numFmtId="2" fontId="11" fillId="5" borderId="7" xfId="0" applyNumberFormat="1" applyFont="1" applyFill="1" applyBorder="1" applyAlignment="1">
      <alignment horizontal="center"/>
    </xf>
    <xf numFmtId="166" fontId="0" fillId="2" borderId="0" xfId="0" applyNumberFormat="1" applyFill="1"/>
    <xf numFmtId="3" fontId="18" fillId="0" borderId="12" xfId="0" applyNumberFormat="1" applyFont="1" applyBorder="1" applyAlignment="1">
      <alignment horizontal="center"/>
    </xf>
    <xf numFmtId="3" fontId="18" fillId="0" borderId="25" xfId="0" applyNumberFormat="1" applyFont="1" applyBorder="1" applyAlignment="1">
      <alignment horizontal="center"/>
    </xf>
    <xf numFmtId="3" fontId="18" fillId="0" borderId="20" xfId="0" applyNumberFormat="1" applyFont="1" applyBorder="1" applyAlignment="1">
      <alignment horizontal="center"/>
    </xf>
    <xf numFmtId="2" fontId="0" fillId="2" borderId="0" xfId="0" applyNumberFormat="1" applyFill="1" applyProtection="1">
      <protection locked="0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0" borderId="8" xfId="0" applyBorder="1" applyAlignment="1">
      <alignment horizont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9" fontId="10" fillId="0" borderId="4" xfId="3" applyFont="1" applyFill="1" applyBorder="1" applyAlignment="1" applyProtection="1">
      <alignment horizontal="center"/>
    </xf>
    <xf numFmtId="9" fontId="10" fillId="0" borderId="2" xfId="3" applyFont="1" applyFill="1" applyBorder="1" applyAlignment="1" applyProtection="1">
      <alignment horizontal="center"/>
    </xf>
    <xf numFmtId="9" fontId="10" fillId="0" borderId="24" xfId="3" applyFont="1" applyFill="1" applyBorder="1" applyAlignment="1" applyProtection="1">
      <alignment horizontal="center"/>
    </xf>
    <xf numFmtId="9" fontId="0" fillId="0" borderId="22" xfId="0" applyNumberFormat="1" applyBorder="1" applyAlignment="1">
      <alignment horizontal="center"/>
    </xf>
    <xf numFmtId="9" fontId="10" fillId="0" borderId="0" xfId="3" applyFont="1" applyFill="1" applyBorder="1" applyAlignment="1" applyProtection="1">
      <alignment horizontal="center"/>
    </xf>
    <xf numFmtId="9" fontId="0" fillId="0" borderId="6" xfId="0" applyNumberFormat="1" applyBorder="1" applyAlignment="1">
      <alignment horizontal="center"/>
    </xf>
    <xf numFmtId="10" fontId="0" fillId="6" borderId="17" xfId="0" applyNumberFormat="1" applyFill="1" applyBorder="1" applyAlignment="1">
      <alignment horizontal="center"/>
    </xf>
    <xf numFmtId="10" fontId="0" fillId="6" borderId="19" xfId="0" applyNumberFormat="1" applyFill="1" applyBorder="1" applyAlignment="1">
      <alignment horizontal="center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13" fillId="3" borderId="4" xfId="0" applyFont="1" applyFill="1" applyBorder="1" applyAlignment="1">
      <alignment horizontal="center" vertical="center" wrapText="1"/>
    </xf>
    <xf numFmtId="2" fontId="0" fillId="3" borderId="29" xfId="0" applyNumberFormat="1" applyFill="1" applyBorder="1" applyAlignment="1">
      <alignment horizontal="center"/>
    </xf>
    <xf numFmtId="2" fontId="11" fillId="5" borderId="30" xfId="0" applyNumberFormat="1" applyFont="1" applyFill="1" applyBorder="1" applyAlignment="1">
      <alignment horizontal="center"/>
    </xf>
    <xf numFmtId="166" fontId="14" fillId="2" borderId="0" xfId="3" applyNumberFormat="1" applyFont="1" applyFill="1" applyBorder="1" applyAlignment="1" applyProtection="1">
      <alignment horizontal="center"/>
    </xf>
    <xf numFmtId="166" fontId="14" fillId="0" borderId="0" xfId="3" applyNumberFormat="1" applyFont="1" applyFill="1" applyBorder="1" applyAlignment="1" applyProtection="1">
      <alignment horizontal="center"/>
    </xf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wrapText="1"/>
    </xf>
    <xf numFmtId="0" fontId="15" fillId="0" borderId="32" xfId="0" applyFont="1" applyBorder="1" applyAlignment="1">
      <alignment wrapText="1"/>
    </xf>
    <xf numFmtId="0" fontId="0" fillId="2" borderId="32" xfId="0" applyFill="1" applyBorder="1"/>
    <xf numFmtId="0" fontId="14" fillId="2" borderId="32" xfId="0" applyFont="1" applyFill="1" applyBorder="1"/>
    <xf numFmtId="0" fontId="0" fillId="0" borderId="33" xfId="0" applyBorder="1"/>
    <xf numFmtId="0" fontId="0" fillId="0" borderId="34" xfId="0" applyBorder="1"/>
    <xf numFmtId="170" fontId="10" fillId="2" borderId="12" xfId="1" applyNumberFormat="1" applyFont="1" applyFill="1" applyBorder="1" applyAlignment="1" applyProtection="1">
      <alignment horizontal="center" vertical="center"/>
    </xf>
    <xf numFmtId="170" fontId="10" fillId="2" borderId="25" xfId="1" applyNumberFormat="1" applyFont="1" applyFill="1" applyBorder="1" applyAlignment="1" applyProtection="1">
      <alignment horizontal="center" vertical="center"/>
    </xf>
    <xf numFmtId="170" fontId="10" fillId="2" borderId="18" xfId="1" applyNumberFormat="1" applyFont="1" applyFill="1" applyBorder="1" applyAlignment="1" applyProtection="1">
      <alignment horizontal="center" vertical="center"/>
    </xf>
    <xf numFmtId="164" fontId="11" fillId="2" borderId="0" xfId="0" applyNumberFormat="1" applyFont="1" applyFill="1"/>
    <xf numFmtId="10" fontId="11" fillId="2" borderId="0" xfId="0" applyNumberFormat="1" applyFont="1" applyFill="1" applyAlignment="1">
      <alignment horizontal="center"/>
    </xf>
    <xf numFmtId="169" fontId="17" fillId="3" borderId="38" xfId="0" applyNumberFormat="1" applyFont="1" applyFill="1" applyBorder="1" applyAlignment="1">
      <alignment horizontal="center"/>
    </xf>
    <xf numFmtId="169" fontId="17" fillId="3" borderId="39" xfId="0" applyNumberFormat="1" applyFont="1" applyFill="1" applyBorder="1" applyAlignment="1">
      <alignment horizontal="center"/>
    </xf>
    <xf numFmtId="169" fontId="17" fillId="5" borderId="40" xfId="0" applyNumberFormat="1" applyFont="1" applyFill="1" applyBorder="1" applyAlignment="1">
      <alignment horizontal="center"/>
    </xf>
    <xf numFmtId="165" fontId="15" fillId="4" borderId="41" xfId="1" applyNumberFormat="1" applyFont="1" applyFill="1" applyBorder="1" applyAlignment="1">
      <alignment horizontal="center" vertical="center" wrapText="1"/>
    </xf>
    <xf numFmtId="165" fontId="15" fillId="4" borderId="37" xfId="1" applyNumberFormat="1" applyFont="1" applyFill="1" applyBorder="1" applyAlignment="1">
      <alignment horizontal="center" vertical="center" wrapText="1"/>
    </xf>
    <xf numFmtId="165" fontId="15" fillId="4" borderId="35" xfId="1" applyNumberFormat="1" applyFont="1" applyFill="1" applyBorder="1" applyAlignment="1">
      <alignment horizontal="center" vertical="center" wrapText="1"/>
    </xf>
    <xf numFmtId="9" fontId="15" fillId="4" borderId="36" xfId="3" applyFont="1" applyFill="1" applyBorder="1" applyAlignment="1">
      <alignment horizontal="center" vertical="center" wrapText="1"/>
    </xf>
    <xf numFmtId="9" fontId="17" fillId="4" borderId="35" xfId="0" applyNumberFormat="1" applyFont="1" applyFill="1" applyBorder="1" applyAlignment="1">
      <alignment horizontal="center" vertical="center" wrapText="1"/>
    </xf>
    <xf numFmtId="164" fontId="11" fillId="0" borderId="39" xfId="0" applyNumberFormat="1" applyFont="1" applyBorder="1"/>
    <xf numFmtId="164" fontId="11" fillId="0" borderId="38" xfId="0" applyNumberFormat="1" applyFont="1" applyBorder="1"/>
    <xf numFmtId="165" fontId="11" fillId="0" borderId="40" xfId="0" applyNumberFormat="1" applyFont="1" applyBorder="1"/>
    <xf numFmtId="10" fontId="11" fillId="6" borderId="42" xfId="0" applyNumberFormat="1" applyFont="1" applyFill="1" applyBorder="1" applyAlignment="1">
      <alignment horizontal="center"/>
    </xf>
    <xf numFmtId="10" fontId="11" fillId="6" borderId="40" xfId="0" applyNumberFormat="1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0" fillId="2" borderId="0" xfId="0" applyFont="1" applyFill="1" applyAlignment="1">
      <alignment horizontal="left" wrapText="1"/>
    </xf>
    <xf numFmtId="0" fontId="0" fillId="0" borderId="0" xfId="0"/>
  </cellXfs>
  <cellStyles count="4">
    <cellStyle name="Čárka" xfId="1" builtinId="3"/>
    <cellStyle name="Hypertextový odkaz" xfId="2" builtinId="8"/>
    <cellStyle name="Normální" xfId="0" builtinId="0"/>
    <cellStyle name="Procenta" xfId="3" builtinId="5"/>
  </cellStyles>
  <dxfs count="128"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</dxf>
    <dxf>
      <font>
        <b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border diagonalUp="0" diagonalDown="0" outline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  <vertical/>
        <horizontal/>
      </border>
      <protection locked="1" hidden="0"/>
    </dxf>
    <dxf>
      <border diagonalUp="0" diagonalDown="0" outline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medium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1" hidden="0"/>
    </dxf>
    <dxf>
      <border diagonalUp="0" diagonalDown="0" outline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  <protection locked="1" hidden="0"/>
    </dxf>
    <dxf>
      <border diagonalUp="0" diagonalDown="0" outline="0">
        <left style="medium">
          <color theme="0"/>
        </left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1" hidden="0"/>
    </dxf>
    <dxf>
      <border diagonalUp="0" diagonalDown="0" outline="0">
        <left/>
        <right style="medium">
          <color theme="0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  <protection locked="1" hidden="0"/>
    </dxf>
    <dxf>
      <border>
        <top style="medium">
          <color indexed="64"/>
        </top>
      </border>
    </dxf>
    <dxf>
      <border diagonalUp="0" diagonalDown="0">
        <left style="medium">
          <color theme="0"/>
        </left>
        <right style="medium">
          <color theme="0"/>
        </right>
        <top/>
        <bottom/>
        <vertical style="medium">
          <color theme="0"/>
        </vertical>
        <horizontal/>
      </border>
      <protection locked="1" hidden="0"/>
    </dxf>
    <dxf>
      <protection locked="0" hidden="0"/>
    </dxf>
    <dxf>
      <border>
        <bottom style="hair">
          <color rgb="FF000000"/>
        </bottom>
      </border>
    </dxf>
    <dxf>
      <font>
        <b/>
        <strike val="0"/>
        <outline val="0"/>
        <shadow val="0"/>
        <u val="no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0" hidden="0"/>
    </dxf>
    <dxf>
      <protection locked="1" hidden="0"/>
    </dxf>
    <dxf>
      <numFmt numFmtId="0" formatCode="General"/>
      <protection locked="0" hidden="0"/>
    </dxf>
    <dxf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numFmt numFmtId="2" formatCode="0.00"/>
      <fill>
        <patternFill patternType="solid">
          <fgColor indexed="64"/>
          <bgColor theme="5"/>
        </patternFill>
      </fill>
      <border diagonalUp="0" diagonalDown="0" outline="0">
        <left/>
        <right style="medium">
          <color indexed="64"/>
        </right>
        <top style="medium">
          <color indexed="0"/>
        </top>
        <bottom style="medium">
          <color indexed="0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4" formatCode="0.00%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4" formatCode="0.00%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\ _K_č_-;\-* #,##0\ _K_č_-;_-* &quot;-&quot;??\ _K_č_-;_-@_-"/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0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\ _K_č_-;\-* #,##0\ _K_č_-;_-* &quot;-&quot;??\ _K_č_-;_-@_-"/>
      <border diagonalUp="0" diagonalDown="0" outline="0">
        <left style="thin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0"/>
        </left>
        <right style="medium">
          <color indexed="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\ _K_č_-;\-* #,##0\ _K_č_-;_-* &quot;-&quot;??\ _K_č_-;_-@_-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64"/>
        </left>
        <right style="medium">
          <color indexed="0"/>
        </right>
        <top/>
        <bottom/>
      </border>
      <protection locked="0" hidden="0"/>
    </dxf>
    <dxf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protection locked="0" hidden="0"/>
    </dxf>
    <dxf>
      <protection locked="1" hidden="0"/>
    </dxf>
    <dxf>
      <protection locked="0" hidden="0"/>
    </dxf>
    <dxf>
      <border>
        <bottom style="hair">
          <color rgb="FF000000"/>
        </bottom>
      </border>
    </dxf>
    <dxf>
      <font>
        <b/>
        <strike val="0"/>
        <outline val="0"/>
        <shadow val="0"/>
        <u val="no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0" hidden="0"/>
    </dxf>
    <dxf>
      <protection locked="1" hidden="0"/>
    </dxf>
    <dxf>
      <numFmt numFmtId="0" formatCode="General"/>
      <protection locked="0" hidden="0"/>
    </dxf>
    <dxf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numFmt numFmtId="2" formatCode="0.00"/>
      <fill>
        <patternFill patternType="solid">
          <fgColor indexed="64"/>
          <bgColor theme="5"/>
        </patternFill>
      </fill>
      <border diagonalUp="0" diagonalDown="0" outline="0">
        <left/>
        <right style="medium">
          <color indexed="64"/>
        </right>
        <top style="medium">
          <color indexed="0"/>
        </top>
        <bottom style="medium">
          <color indexed="0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0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thin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0"/>
        </left>
        <right style="medium">
          <color indexed="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64"/>
        </left>
        <right style="medium">
          <color indexed="0"/>
        </right>
        <top/>
        <bottom/>
      </border>
      <protection locked="0" hidden="0"/>
    </dxf>
    <dxf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protection locked="0" hidden="0"/>
    </dxf>
    <dxf>
      <protection locked="1" hidden="0"/>
    </dxf>
    <dxf>
      <protection locked="0" hidden="0"/>
    </dxf>
    <dxf>
      <border>
        <bottom style="hair">
          <color rgb="FF000000"/>
        </bottom>
      </border>
    </dxf>
    <dxf>
      <font>
        <b/>
        <strike val="0"/>
        <outline val="0"/>
        <shadow val="0"/>
        <u val="no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0" hidden="0"/>
    </dxf>
    <dxf>
      <numFmt numFmtId="2" formatCode="0.00"/>
      <fill>
        <patternFill patternType="solid">
          <fgColor indexed="64"/>
          <bgColor theme="5"/>
        </patternFill>
      </fill>
      <border diagonalUp="0" diagonalDown="0" outline="0">
        <left/>
        <right style="medium">
          <color indexed="64"/>
        </right>
        <top style="medium">
          <color indexed="0"/>
        </top>
        <bottom style="medium">
          <color indexed="0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1" hidden="0"/>
    </dxf>
    <dxf>
      <font>
        <b/>
      </font>
      <numFmt numFmtId="2" formatCode="0.00"/>
      <fill>
        <patternFill patternType="solid">
          <fgColor indexed="64"/>
          <bgColor theme="5" tint="0.39997558519241921"/>
        </patternFill>
      </fill>
      <border diagonalUp="0" diagonalDown="0" outline="0">
        <left/>
        <right style="thin">
          <color indexed="64"/>
        </right>
        <top style="medium">
          <color indexed="0"/>
        </top>
        <bottom style="medium">
          <color indexed="0"/>
        </bottom>
      </border>
      <protection locked="0" hidden="0"/>
    </dxf>
    <dxf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font>
        <b/>
      </font>
      <numFmt numFmtId="2" formatCode="0.00"/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indexed="64"/>
        </left>
        <right/>
        <top style="medium">
          <color indexed="0"/>
        </top>
        <bottom style="medium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0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thin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0"/>
        </left>
        <right style="medium">
          <color indexed="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64"/>
        </left>
        <right style="medium">
          <color indexed="0"/>
        </right>
        <top/>
        <bottom/>
      </border>
      <protection locked="0" hidden="0"/>
    </dxf>
    <dxf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protection locked="0" hidden="0"/>
    </dxf>
    <dxf>
      <protection locked="1" hidden="0"/>
    </dxf>
    <dxf>
      <protection locked="0" hidden="0"/>
    </dxf>
    <dxf>
      <border>
        <bottom style="hair">
          <color rgb="FF000000"/>
        </bottom>
      </border>
    </dxf>
    <dxf>
      <font>
        <b/>
        <strike val="0"/>
        <outline val="0"/>
        <shadow val="0"/>
        <u val="no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0" hidden="0"/>
    </dxf>
    <dxf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numFmt numFmtId="2" formatCode="0.00"/>
      <fill>
        <patternFill>
          <fgColor indexed="64"/>
          <bgColor theme="5" tint="0.39997558519241921"/>
        </patternFill>
      </fill>
      <border diagonalUp="0" diagonalDown="0">
        <left/>
        <right style="medium">
          <color indexed="64"/>
        </right>
        <top style="medium">
          <color indexed="0"/>
        </top>
        <bottom style="medium">
          <color indexed="0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  <protection locked="1" hidden="0"/>
    </dxf>
    <dxf>
      <font>
        <b/>
      </font>
      <numFmt numFmtId="2" formatCode="0.00"/>
      <fill>
        <patternFill patternType="solid">
          <fgColor indexed="64"/>
          <bgColor theme="5" tint="0.39997558519241921"/>
        </patternFill>
      </fill>
      <border diagonalUp="0" diagonalDown="0" outline="0">
        <left/>
        <right/>
        <top style="medium">
          <color indexed="0"/>
        </top>
        <bottom style="medium">
          <color indexed="0"/>
        </bottom>
      </border>
      <protection locked="0" hidden="0"/>
    </dxf>
    <dxf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font>
        <b/>
      </font>
      <numFmt numFmtId="2" formatCode="0.00"/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indexed="64"/>
        </left>
        <right/>
        <top style="medium">
          <color indexed="0"/>
        </top>
        <bottom style="medium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0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thin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0"/>
        </left>
        <right style="medium">
          <color indexed="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64"/>
        </left>
        <right style="medium">
          <color indexed="0"/>
        </right>
        <top/>
        <bottom/>
      </border>
      <protection locked="0" hidden="0"/>
    </dxf>
    <dxf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protection locked="0" hidden="0"/>
    </dxf>
    <dxf>
      <protection locked="1" hidden="0"/>
    </dxf>
    <dxf>
      <protection locked="0" hidden="0"/>
    </dxf>
    <dxf>
      <border>
        <bottom style="hair">
          <color rgb="FF000000"/>
        </bottom>
      </border>
    </dxf>
    <dxf>
      <font>
        <b/>
        <strike val="0"/>
        <outline val="0"/>
        <shadow val="0"/>
        <u val="no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0" hidden="0"/>
    </dxf>
    <dxf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numFmt numFmtId="2" formatCode="0.00"/>
      <fill>
        <patternFill>
          <fgColor indexed="64"/>
          <bgColor theme="5" tint="0.39997558519241921"/>
        </patternFill>
      </fill>
      <border diagonalUp="0" diagonalDown="0">
        <left/>
        <right style="medium">
          <color indexed="64"/>
        </right>
        <top style="medium">
          <color indexed="0"/>
        </top>
        <bottom style="medium">
          <color indexed="0"/>
        </bottom>
      </border>
      <protection locked="0" hidden="0"/>
    </dxf>
    <dxf>
      <font>
        <b/>
      </font>
      <numFmt numFmtId="2" formatCode="0.00"/>
      <fill>
        <patternFill patternType="solid">
          <fgColor indexed="64"/>
          <bgColor theme="5" tint="0.39997558519241921"/>
        </patternFill>
      </fill>
      <border diagonalUp="0" diagonalDown="0" outline="0">
        <left/>
        <right/>
        <top style="medium">
          <color indexed="0"/>
        </top>
        <bottom style="medium">
          <color indexed="0"/>
        </bottom>
      </border>
      <protection locked="0" hidden="0"/>
    </dxf>
    <dxf>
      <font>
        <b/>
      </font>
      <numFmt numFmtId="2" formatCode="0.00"/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indexed="64"/>
        </left>
        <right/>
        <top style="medium">
          <color indexed="0"/>
        </top>
        <bottom style="medium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thin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0"/>
        </left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thin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0"/>
        </left>
        <right style="medium">
          <color indexed="0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K_č_-;\-* #,##0\ _K_č_-;_-* &quot;-&quot;??\ _K_č_-;_-@_-"/>
      <border diagonalUp="0" diagonalDown="0">
        <left style="medium">
          <color indexed="64"/>
        </left>
        <right style="medium">
          <color indexed="0"/>
        </right>
        <top/>
        <bottom/>
      </border>
      <protection locked="0" hidden="0"/>
    </dxf>
    <dxf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0"/>
    </dxf>
    <dxf>
      <protection locked="0" hidden="0"/>
    </dxf>
    <dxf>
      <protection locked="1" hidden="0"/>
    </dxf>
    <dxf>
      <protection locked="0" hidden="0"/>
    </dxf>
    <dxf>
      <border>
        <bottom style="hair">
          <color indexed="64"/>
        </bottom>
      </border>
    </dxf>
    <dxf>
      <font>
        <b/>
        <strike val="0"/>
        <outline val="0"/>
        <shadow val="0"/>
        <u val="no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893E036-4E4E-4DA1-BC07-F9F8A3915F48}" name="Tabulka2341" displayName="Tabulka2341" ref="A5:J21" totalsRowCount="1" headerRowDxfId="127" dataDxfId="125" totalsRowDxfId="124" headerRowBorderDxfId="126">
  <sortState xmlns:xlrd2="http://schemas.microsoft.com/office/spreadsheetml/2017/richdata2" ref="A4:R17">
    <sortCondition ref="A2:A15"/>
  </sortState>
  <tableColumns count="10">
    <tableColumn id="1" xr3:uid="{00000000-0010-0000-0100-000001000000}" name="Kraj" totalsRowLabel="Celkem ÚVN" dataDxfId="123" totalsRowDxfId="122"/>
    <tableColumn id="2" xr3:uid="{00000000-0010-0000-0100-000002000000}" name="ÚVN PV" totalsRowFunction="custom" dataDxfId="121" totalsRowDxfId="120" dataCellStyle="Čárka">
      <totalsRowFormula>SUM(B6:B20)</totalsRowFormula>
    </tableColumn>
    <tableColumn id="8" xr3:uid="{00000000-0010-0000-0100-000008000000}" name="ÚVN OV" totalsRowFunction="custom" dataDxfId="119" totalsRowDxfId="118" dataCellStyle="Čárka">
      <totalsRowFormula>SUM(C6:C20)</totalsRowFormula>
    </tableColumn>
    <tableColumn id="13" xr3:uid="{00000000-0010-0000-0100-00000D000000}" name="ÚVN PV a OV" totalsRowFunction="custom" dataDxfId="117" totalsRowDxfId="116" dataCellStyle="Čárka">
      <calculatedColumnFormula>B6+C6</calculatedColumnFormula>
      <totalsRowFormula>SUM(D6:D20)</totalsRowFormula>
    </tableColumn>
    <tableColumn id="14" xr3:uid="{00000000-0010-0000-0100-00000E000000}" name="Poměr ÚVN PV " totalsRowFunction="custom" totalsRowDxfId="115">
      <calculatedColumnFormula>(B6/D6)</calculatedColumnFormula>
      <totalsRowFormula>(B21/D21)</totalsRowFormula>
    </tableColumn>
    <tableColumn id="15" xr3:uid="{00000000-0010-0000-0100-00000F000000}" name="Poměr ÚVN OV " totalsRowFunction="custom" totalsRowDxfId="114">
      <calculatedColumnFormula>(C6/D6)</calculatedColumnFormula>
      <totalsRowFormula>(C21/D21)</totalsRowFormula>
    </tableColumn>
    <tableColumn id="17" xr3:uid="{00000000-0010-0000-0100-000011000000}" name="Průměrný roční čistý příjem domácnosti dle krajů za rok 2019  1)" dataDxfId="113" totalsRowDxfId="112"/>
    <tableColumn id="25" xr3:uid="{00000000-0010-0000-0100-000019000000}" name="SÚC PV        (poměr dle ČR)" dataDxfId="111">
      <calculatedColumnFormula>($D$28*$E$21*((G6*$D$26)/$D$23))</calculatedColumnFormula>
    </tableColumn>
    <tableColumn id="26" xr3:uid="{00000000-0010-0000-0100-00001A000000}" name="SÚC OV      (poměr dle ČR)" dataDxfId="110">
      <calculatedColumnFormula>($D$28*$F$21*((G6*$D$26)/$D$23))</calculatedColumnFormula>
    </tableColumn>
    <tableColumn id="27" xr3:uid="{00000000-0010-0000-0100-00001B000000}" name="SÚC PV a OV " dataDxfId="109" totalsRowDxfId="10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8C25B52-7298-4F29-9B6A-00237F998A03}" name="Tabulka234151" displayName="Tabulka234151" ref="A5:J21" totalsRowCount="1" headerRowDxfId="107" dataDxfId="105" totalsRowDxfId="104" headerRowBorderDxfId="106">
  <sortState xmlns:xlrd2="http://schemas.microsoft.com/office/spreadsheetml/2017/richdata2" ref="A6:R19">
    <sortCondition ref="A2:A15"/>
  </sortState>
  <tableColumns count="10">
    <tableColumn id="1" xr3:uid="{00000000-0010-0000-0300-000001000000}" name="Kraj" totalsRowLabel="Celkem ÚVN" dataDxfId="103" totalsRowDxfId="102"/>
    <tableColumn id="2" xr3:uid="{00000000-0010-0000-0300-000002000000}" name="ÚVN PV" totalsRowFunction="custom" dataDxfId="101" totalsRowDxfId="100" dataCellStyle="Čárka">
      <totalsRowFormula>SUM(B7:B20)</totalsRowFormula>
    </tableColumn>
    <tableColumn id="8" xr3:uid="{00000000-0010-0000-0300-000008000000}" name="ÚVN OV" totalsRowFunction="custom" dataDxfId="99" totalsRowDxfId="98" dataCellStyle="Čárka">
      <totalsRowFormula>SUM(C7:C20)</totalsRowFormula>
    </tableColumn>
    <tableColumn id="13" xr3:uid="{00000000-0010-0000-0300-00000D000000}" name="ÚVN PV a OV" totalsRowFunction="custom" dataDxfId="97" totalsRowDxfId="96" dataCellStyle="Čárka">
      <calculatedColumnFormula>B6+C6</calculatedColumnFormula>
      <totalsRowFormula>SUM(D7:D20)</totalsRowFormula>
    </tableColumn>
    <tableColumn id="14" xr3:uid="{00000000-0010-0000-0300-00000E000000}" name="Poměr ÚVN PV " totalsRowFunction="custom" totalsRowDxfId="95">
      <calculatedColumnFormula>(B6/D6)</calculatedColumnFormula>
      <totalsRowFormula>(B21/D21)</totalsRowFormula>
    </tableColumn>
    <tableColumn id="15" xr3:uid="{00000000-0010-0000-0300-00000F000000}" name="Poměr ÚVN OV " totalsRowFunction="custom" totalsRowDxfId="94">
      <calculatedColumnFormula>(C6/D6)</calculatedColumnFormula>
      <totalsRowFormula>(C21/D21)</totalsRowFormula>
    </tableColumn>
    <tableColumn id="17" xr3:uid="{00000000-0010-0000-0300-000011000000}" name="Průměrný roční čistý příjem domácnosti dle krajů za rok 2020  1)" dataDxfId="93" totalsRowDxfId="92"/>
    <tableColumn id="25" xr3:uid="{00000000-0010-0000-0300-000019000000}" name="SÚC PV        (poměr dle ČR)" dataDxfId="91" totalsRowDxfId="90">
      <calculatedColumnFormula>($D$28*$E$21*((G6*$D$26)/$D$23))</calculatedColumnFormula>
    </tableColumn>
    <tableColumn id="26" xr3:uid="{00000000-0010-0000-0300-00001A000000}" name="SÚC OV      (poměr dle ČR)" dataDxfId="89" totalsRowDxfId="88">
      <calculatedColumnFormula>($D$28*$F$21*((G6*$D$26)/$D$23))</calculatedColumnFormula>
    </tableColumn>
    <tableColumn id="27" xr3:uid="{00000000-0010-0000-0300-00001B000000}" name="SÚC PV a OV " dataDxfId="87" totalsRowDxfId="8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AC5EA871-3A3E-4B65-8976-B13CA486ACC1}" name="Tabulka23415170129" displayName="Tabulka23415170129" ref="A5:J21" totalsRowCount="1" headerRowDxfId="85" dataDxfId="83" totalsRowDxfId="82" headerRowBorderDxfId="84">
  <sortState xmlns:xlrd2="http://schemas.microsoft.com/office/spreadsheetml/2017/richdata2" ref="A6:R19">
    <sortCondition ref="A2:A15"/>
  </sortState>
  <tableColumns count="10">
    <tableColumn id="1" xr3:uid="{00000000-0010-0000-0500-000001000000}" name="Kraj" totalsRowLabel="Celkem ÚVN" dataDxfId="81" totalsRowDxfId="80"/>
    <tableColumn id="2" xr3:uid="{00000000-0010-0000-0500-000002000000}" name="ÚVN PV" totalsRowFunction="custom" dataDxfId="79" totalsRowDxfId="78" dataCellStyle="Čárka">
      <totalsRowFormula>SUM(B7:B20)</totalsRowFormula>
    </tableColumn>
    <tableColumn id="8" xr3:uid="{00000000-0010-0000-0500-000008000000}" name="ÚVN OV" totalsRowFunction="custom" dataDxfId="77" totalsRowDxfId="76" dataCellStyle="Čárka">
      <totalsRowFormula>SUM(C7:C20)</totalsRowFormula>
    </tableColumn>
    <tableColumn id="13" xr3:uid="{00000000-0010-0000-0500-00000D000000}" name="ÚVN PV a OV" totalsRowFunction="custom" dataDxfId="75" totalsRowDxfId="74" dataCellStyle="Čárka">
      <calculatedColumnFormula>B6+C6</calculatedColumnFormula>
      <totalsRowFormula>SUM(D7:D20)</totalsRowFormula>
    </tableColumn>
    <tableColumn id="14" xr3:uid="{00000000-0010-0000-0500-00000E000000}" name="Poměr ÚVN PV " totalsRowFunction="custom" totalsRowDxfId="73">
      <calculatedColumnFormula>(B6/D6)</calculatedColumnFormula>
      <totalsRowFormula>(B21/D21)</totalsRowFormula>
    </tableColumn>
    <tableColumn id="15" xr3:uid="{00000000-0010-0000-0500-00000F000000}" name="Poměr ÚVN OV " totalsRowFunction="custom" totalsRowDxfId="72">
      <calculatedColumnFormula>(C6/D6)</calculatedColumnFormula>
      <totalsRowFormula>(C21/D21)</totalsRowFormula>
    </tableColumn>
    <tableColumn id="17" xr3:uid="{00000000-0010-0000-0500-000011000000}" name="Průměrný roční čistý příjem domácnosti dle krajů za rok 2020  1)" dataDxfId="71" totalsRowDxfId="70"/>
    <tableColumn id="25" xr3:uid="{00000000-0010-0000-0500-000019000000}" name="SÚC PV        (poměr dle ČR)" dataDxfId="69" totalsRowDxfId="68">
      <calculatedColumnFormula>($D$28*$E$21*((G6*$D$26)/$D$23))</calculatedColumnFormula>
    </tableColumn>
    <tableColumn id="26" xr3:uid="{00000000-0010-0000-0500-00001A000000}" name="SÚC OV      (poměr dle ČR)" dataDxfId="67" totalsRowDxfId="66">
      <calculatedColumnFormula>($D$28*$F$21*((G6*$D$26)/$D$23))</calculatedColumnFormula>
    </tableColumn>
    <tableColumn id="27" xr3:uid="{00000000-0010-0000-0500-00001B000000}" name="SÚC PV a OV " dataDxfId="65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EB4574E6-4254-430A-84B1-B39D6F846380}" name="Tabulka23415170150" displayName="Tabulka23415170150" ref="A5:K21" totalsRowCount="1" headerRowDxfId="64" dataDxfId="62" totalsRowDxfId="61" headerRowBorderDxfId="63">
  <sortState xmlns:xlrd2="http://schemas.microsoft.com/office/spreadsheetml/2017/richdata2" ref="A6:R19">
    <sortCondition ref="A2:A15"/>
  </sortState>
  <tableColumns count="11">
    <tableColumn id="1" xr3:uid="{00000000-0010-0000-0700-000001000000}" name="Kraj" totalsRowLabel="Celkem ÚVN" dataDxfId="60" totalsRowDxfId="59"/>
    <tableColumn id="2" xr3:uid="{00000000-0010-0000-0700-000002000000}" name="ÚVN PV" totalsRowFunction="custom" dataDxfId="58" totalsRowDxfId="57" dataCellStyle="Čárka">
      <totalsRowFormula>SUM(B7:B20)</totalsRowFormula>
    </tableColumn>
    <tableColumn id="8" xr3:uid="{00000000-0010-0000-0700-000008000000}" name="ÚVN OV" totalsRowFunction="custom" dataDxfId="56" totalsRowDxfId="55" dataCellStyle="Čárka">
      <totalsRowFormula>SUM(C7:C20)</totalsRowFormula>
    </tableColumn>
    <tableColumn id="13" xr3:uid="{00000000-0010-0000-0700-00000D000000}" name="ÚVN PV a OV" totalsRowFunction="custom" dataDxfId="54" totalsRowDxfId="53" dataCellStyle="Čárka">
      <calculatedColumnFormula>B6+C6</calculatedColumnFormula>
      <totalsRowFormula>SUM(D7:D20)</totalsRowFormula>
    </tableColumn>
    <tableColumn id="14" xr3:uid="{00000000-0010-0000-0700-00000E000000}" name="Poměr ÚVN PV " totalsRowFunction="custom" totalsRowDxfId="52">
      <calculatedColumnFormula>(B6/D6)</calculatedColumnFormula>
      <totalsRowFormula>(B21/D21)</totalsRowFormula>
    </tableColumn>
    <tableColumn id="15" xr3:uid="{00000000-0010-0000-0700-00000F000000}" name="Poměr ÚVN OV " totalsRowFunction="custom" totalsRowDxfId="51">
      <calculatedColumnFormula>(C6/D6)</calculatedColumnFormula>
      <totalsRowFormula>(C21/D21)</totalsRowFormula>
    </tableColumn>
    <tableColumn id="17" xr3:uid="{00000000-0010-0000-0700-000011000000}" name="Průměrný roční čistý příjem domácnosti dle krajů za rok 2021  1)" dataDxfId="50" totalsRowDxfId="49"/>
    <tableColumn id="25" xr3:uid="{00000000-0010-0000-0700-000019000000}" name="SÚC PV        (poměr dle ČR)" totalsRowDxfId="48">
      <calculatedColumnFormula>($D$28*$E$21*((G6*$D$26)/$D$23))</calculatedColumnFormula>
    </tableColumn>
    <tableColumn id="26" xr3:uid="{00000000-0010-0000-0700-00001A000000}" name="SÚC OV      (poměr dle ČR)" totalsRowDxfId="47">
      <calculatedColumnFormula>($D$28*$F$21*((G6*$D$26)/$D$23))</calculatedColumnFormula>
    </tableColumn>
    <tableColumn id="27" xr3:uid="{00000000-0010-0000-0700-00001B000000}" name="SÚC PV a OV " dataDxfId="46" totalsRowDxfId="45"/>
    <tableColumn id="29" xr3:uid="{00000000-0010-0000-0700-00001D000000}" name="SÚC PV a OV 2" dataDxfId="44" totalsRowDxfId="43">
      <calculatedColumnFormula>$D$28*(G6*$D$26)/$D$23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53865FDE-9094-45C7-ADCF-7685A8837099}" name="Tabulka23415170" displayName="Tabulka23415170" ref="A5:K21" totalsRowCount="1" headerRowDxfId="42" dataDxfId="40" totalsRowDxfId="39" headerRowBorderDxfId="41">
  <sortState xmlns:xlrd2="http://schemas.microsoft.com/office/spreadsheetml/2017/richdata2" ref="A6:R19">
    <sortCondition ref="A2:A15"/>
  </sortState>
  <tableColumns count="11">
    <tableColumn id="1" xr3:uid="{00000000-0010-0000-0900-000001000000}" name="Kraj" totalsRowLabel="Celkem ÚVN" dataDxfId="38" totalsRowDxfId="37"/>
    <tableColumn id="2" xr3:uid="{00000000-0010-0000-0900-000002000000}" name="ÚVN PV" totalsRowFunction="custom" dataDxfId="36" totalsRowDxfId="35" dataCellStyle="Čárka">
      <totalsRowFormula>SUM(B7:B20)</totalsRowFormula>
    </tableColumn>
    <tableColumn id="8" xr3:uid="{00000000-0010-0000-0900-000008000000}" name="ÚVN OV" totalsRowFunction="custom" dataDxfId="34" totalsRowDxfId="33" dataCellStyle="Čárka">
      <totalsRowFormula>SUM(C7:C20)</totalsRowFormula>
    </tableColumn>
    <tableColumn id="13" xr3:uid="{00000000-0010-0000-0900-00000D000000}" name="ÚVN PV a OV" totalsRowFunction="custom" dataDxfId="32" totalsRowDxfId="31" dataCellStyle="Čárka">
      <calculatedColumnFormula>B6+C6</calculatedColumnFormula>
      <totalsRowFormula>SUM(D7:D20)</totalsRowFormula>
    </tableColumn>
    <tableColumn id="14" xr3:uid="{00000000-0010-0000-0900-00000E000000}" name="Poměr ÚVN PV " totalsRowFunction="custom" totalsRowDxfId="30">
      <calculatedColumnFormula>(B6/D6)</calculatedColumnFormula>
      <totalsRowFormula>(B21/D21)</totalsRowFormula>
    </tableColumn>
    <tableColumn id="15" xr3:uid="{00000000-0010-0000-0900-00000F000000}" name="Poměr ÚVN OV " totalsRowFunction="custom" totalsRowDxfId="29">
      <calculatedColumnFormula>(C6/D6)</calculatedColumnFormula>
      <totalsRowFormula>(C21/D21)</totalsRowFormula>
    </tableColumn>
    <tableColumn id="17" xr3:uid="{00000000-0010-0000-0900-000011000000}" name="Průměrný roční čistý příjem domácnosti dle krajů za rok 2022  1)" dataDxfId="28" totalsRowDxfId="27"/>
    <tableColumn id="25" xr3:uid="{00000000-0010-0000-0900-000019000000}" name="SÚC PV        (poměr dle ČR)" totalsRowDxfId="26">
      <calculatedColumnFormula>($D$28*$E$21*((G6*$D$26)/$D$23))</calculatedColumnFormula>
    </tableColumn>
    <tableColumn id="26" xr3:uid="{00000000-0010-0000-0900-00001A000000}" name="SÚC OV      (poměr dle ČR)" totalsRowDxfId="25">
      <calculatedColumnFormula>($D$28*$F$21*((G6*$D$26)/$D$23))</calculatedColumnFormula>
    </tableColumn>
    <tableColumn id="27" xr3:uid="{00000000-0010-0000-0900-00001B000000}" name="SÚC PV a OV " dataDxfId="24" totalsRowDxfId="23"/>
    <tableColumn id="29" xr3:uid="{00000000-0010-0000-0900-00001D000000}" name="SÚC PV a OV 2" dataDxfId="22" totalsRowDxfId="21">
      <calculatedColumnFormula>$D$28*(G6*$D$26)/$D$23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55F73799-41DC-4DA4-A4A7-D698F69FDE73}" name="Tabulka23415170169" displayName="Tabulka23415170169" ref="A5:E21" totalsRowCount="1" headerRowDxfId="20" dataDxfId="18" totalsRowDxfId="17" headerRowBorderDxfId="19" totalsRowBorderDxfId="16">
  <sortState xmlns:xlrd2="http://schemas.microsoft.com/office/spreadsheetml/2017/richdata2" ref="A6:L19">
    <sortCondition ref="A2:A15"/>
  </sortState>
  <tableColumns count="5">
    <tableColumn id="1" xr3:uid="{00000000-0010-0000-0B00-000001000000}" name="Kraj" dataDxfId="15" totalsRowDxfId="14"/>
    <tableColumn id="2" xr3:uid="{00000000-0010-0000-0B00-000002000000}" name="Průměrný roční čistý příjem domácnosti dle krajů za rok 2023  1)" dataDxfId="13" totalsRowDxfId="12" dataCellStyle="Čárka"/>
    <tableColumn id="8" xr3:uid="{00000000-0010-0000-0B00-000008000000}" name="SÚC PV_x000a_(poměr dle ČR)" dataDxfId="11" totalsRowDxfId="10" dataCellStyle="Čárka"/>
    <tableColumn id="13" xr3:uid="{00000000-0010-0000-0B00-00000D000000}" name="SÚC OV_x000a_ (poměr dle ČR)" dataDxfId="9" totalsRowDxfId="8" dataCellStyle="Čárka">
      <calculatedColumnFormula>B6+C6</calculatedColumnFormula>
    </tableColumn>
    <tableColumn id="14" xr3:uid="{00000000-0010-0000-0B00-00000E000000}" name="SÚC PV a OV" dataDxfId="7" totalsRowDxfId="6" dataCellStyle="Procenta">
      <calculatedColumnFormula>(B6/D6)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63E337-3EF0-48B7-8E71-A0826B2035A9}" name="Tabulka2" displayName="Tabulka2" ref="A1:F15" totalsRowShown="0" headerRowDxfId="5">
  <autoFilter ref="A1:F15" xr:uid="{EB54FEC3-5A44-4E82-B612-C4330DCCA96A}"/>
  <tableColumns count="6">
    <tableColumn id="1" xr3:uid="{00000000-0010-0000-0D00-000001000000}" name="Kraj"/>
    <tableColumn id="2" xr3:uid="{00000000-0010-0000-0D00-000002000000}" name="ÚVN celkem (Kč)" dataDxfId="4" dataCellStyle="Čárka"/>
    <tableColumn id="3" xr3:uid="{00000000-0010-0000-0D00-000003000000}" name="Množství fakturované vody celkem (m3)" dataDxfId="3" dataCellStyle="Čárka"/>
    <tableColumn id="4" xr3:uid="{00000000-0010-0000-0D00-000004000000}" name="Vážený průměr jednotkových nákladů (Kč/m3)" dataDxfId="2"/>
    <tableColumn id="6" xr3:uid="{00000000-0010-0000-0D00-000006000000}" name="Kalkulační zisk celkem (Kč)" dataDxfId="1" dataCellStyle="Čárka"/>
    <tableColumn id="7" xr3:uid="{00000000-0010-0000-0D00-000007000000}" name="Vážený průměr ceny pro stočné (Kč/m3)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zso.cz/csu/czso/prijmy-a-zivotni-podminky-domacnosti-2019" TargetMode="External"/><Relationship Id="rId1" Type="http://schemas.openxmlformats.org/officeDocument/2006/relationships/hyperlink" Target="http://www.cnb.cz/cs/menova_politika/zpravy_o_inflaci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zso.cz/csu/czso/prijmy-a-zivotni-podminky-domacnosti-cdknb922a5" TargetMode="External"/><Relationship Id="rId1" Type="http://schemas.openxmlformats.org/officeDocument/2006/relationships/hyperlink" Target="https://www.cnb.cz/cs/menova-politika/zpravy-o-menove-politice/Zprava-o-menove-politice-leto-2021/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zso.cz/csu/czso/prijmy-a-zivotni-podminky-domacnosti-cdknb922a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zso.cz/csu/czso/prijmy-a-zivotni-podminky-domacnosti-cdknb922a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cnb.cz/cs/menova-politika/zpravy-o-menove-politice/Zprava-o-menove-politice-leto-2024/" TargetMode="External"/><Relationship Id="rId1" Type="http://schemas.openxmlformats.org/officeDocument/2006/relationships/hyperlink" Target="https://csu.gov.cz/produkty/prijmy-a-zivotni-podminky-domacnosti-x6dl59cm5z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cnb.cz/cs/menova-politika/zpravy-o-menove-politice/Zprava-o-menove-politice-leto-2025/" TargetMode="External"/><Relationship Id="rId1" Type="http://schemas.openxmlformats.org/officeDocument/2006/relationships/hyperlink" Target="https://csu.gov.cz/produkty/prijmy-a-zivotni-podminky-domacnosti-xkhdcg1man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BD59-598E-4E29-863E-E9D0AD053E3C}">
  <sheetPr>
    <pageSetUpPr fitToPage="1"/>
  </sheetPr>
  <dimension ref="A1:O38"/>
  <sheetViews>
    <sheetView zoomScaleNormal="100" workbookViewId="0">
      <selection activeCell="J22" sqref="J22"/>
    </sheetView>
  </sheetViews>
  <sheetFormatPr defaultColWidth="0" defaultRowHeight="15" zeroHeight="1" x14ac:dyDescent="0.25"/>
  <cols>
    <col min="1" max="1" width="19.7109375" bestFit="1" customWidth="1"/>
    <col min="2" max="2" width="18.7109375" customWidth="1"/>
    <col min="3" max="4" width="18.7109375" bestFit="1" customWidth="1"/>
    <col min="5" max="6" width="11.28515625" customWidth="1"/>
    <col min="7" max="7" width="21.5703125" customWidth="1"/>
    <col min="8" max="10" width="16" bestFit="1" customWidth="1"/>
    <col min="11" max="12" width="16" hidden="1" customWidth="1"/>
    <col min="13" max="15" width="0" hidden="1" customWidth="1"/>
    <col min="16" max="16384" width="9.28515625" hidden="1"/>
  </cols>
  <sheetData>
    <row r="1" spans="1:10" ht="15.75" x14ac:dyDescent="0.25">
      <c r="A1" s="81" t="s">
        <v>69</v>
      </c>
      <c r="B1" s="8"/>
      <c r="C1" s="8"/>
      <c r="D1" s="8"/>
      <c r="E1" s="8"/>
      <c r="F1" s="8"/>
      <c r="G1" s="8"/>
      <c r="H1" s="8"/>
      <c r="I1" s="8"/>
      <c r="J1" s="8"/>
    </row>
    <row r="2" spans="1:10" ht="42" customHeight="1" x14ac:dyDescent="0.25">
      <c r="A2" s="154" t="s">
        <v>73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15.75" thickBot="1" x14ac:dyDescent="0.3">
      <c r="A3" s="153" t="s">
        <v>72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10" ht="15.75" thickBot="1" x14ac:dyDescent="0.3">
      <c r="A4" s="78" t="s">
        <v>63</v>
      </c>
      <c r="B4" s="27"/>
      <c r="C4" s="28"/>
      <c r="D4" s="28"/>
      <c r="E4" s="28"/>
      <c r="F4" s="28"/>
      <c r="G4" s="29"/>
      <c r="H4" s="150" t="s">
        <v>58</v>
      </c>
      <c r="I4" s="151"/>
      <c r="J4" s="152"/>
    </row>
    <row r="5" spans="1:10" s="5" customFormat="1" ht="68.25" customHeight="1" x14ac:dyDescent="0.25">
      <c r="A5" s="30" t="s">
        <v>0</v>
      </c>
      <c r="B5" s="31" t="s">
        <v>45</v>
      </c>
      <c r="C5" s="33" t="s">
        <v>43</v>
      </c>
      <c r="D5" s="34" t="s">
        <v>44</v>
      </c>
      <c r="E5" s="32" t="s">
        <v>54</v>
      </c>
      <c r="F5" s="34" t="s">
        <v>55</v>
      </c>
      <c r="G5" s="35" t="s">
        <v>64</v>
      </c>
      <c r="H5" s="36" t="s">
        <v>56</v>
      </c>
      <c r="I5" s="37" t="s">
        <v>57</v>
      </c>
      <c r="J5" s="38" t="s">
        <v>62</v>
      </c>
    </row>
    <row r="6" spans="1:10" s="10" customFormat="1" ht="15.75" customHeight="1" thickBot="1" x14ac:dyDescent="0.3">
      <c r="A6" s="39"/>
      <c r="B6" s="40" t="s">
        <v>47</v>
      </c>
      <c r="C6" s="41" t="s">
        <v>47</v>
      </c>
      <c r="D6" s="42" t="s">
        <v>47</v>
      </c>
      <c r="E6" s="43" t="s">
        <v>46</v>
      </c>
      <c r="F6" s="44" t="s">
        <v>46</v>
      </c>
      <c r="G6" s="45" t="s">
        <v>48</v>
      </c>
      <c r="H6" s="46" t="s">
        <v>53</v>
      </c>
      <c r="I6" s="47" t="s">
        <v>53</v>
      </c>
      <c r="J6" s="48" t="s">
        <v>53</v>
      </c>
    </row>
    <row r="7" spans="1:10" x14ac:dyDescent="0.25">
      <c r="A7" s="13" t="s">
        <v>6</v>
      </c>
      <c r="B7" s="14">
        <v>3242643997</v>
      </c>
      <c r="C7" s="15">
        <v>2962924119.0000005</v>
      </c>
      <c r="D7" s="16">
        <f t="shared" ref="D7:D20" si="0">B7+C7</f>
        <v>6205568116</v>
      </c>
      <c r="E7" s="17">
        <f t="shared" ref="E7:E21" si="1">(B7/D7)</f>
        <v>0.52253781384485898</v>
      </c>
      <c r="F7" s="18">
        <f t="shared" ref="F7:F21" si="2">(C7/D7)</f>
        <v>0.47746218615514113</v>
      </c>
      <c r="G7" s="66">
        <v>251032.76449999999</v>
      </c>
      <c r="H7" s="82">
        <f t="shared" ref="H7:H20" si="3">($D$28*$E$21*((G7*$D$26)/$D$23))</f>
        <v>95.314750411370753</v>
      </c>
      <c r="I7" s="83">
        <f t="shared" ref="I7:I20" si="4">($D$28*$F$21*((G7*$D$26)/$D$23))</f>
        <v>68.868152167985698</v>
      </c>
      <c r="J7" s="19">
        <f t="shared" ref="J7:J20" si="5">H7+I7</f>
        <v>164.18290257935644</v>
      </c>
    </row>
    <row r="8" spans="1:10" s="8" customFormat="1" x14ac:dyDescent="0.25">
      <c r="A8" s="68" t="s">
        <v>8</v>
      </c>
      <c r="B8" s="69">
        <v>970629134.0000006</v>
      </c>
      <c r="C8" s="70">
        <v>959175463.99999976</v>
      </c>
      <c r="D8" s="71">
        <f t="shared" si="0"/>
        <v>1929804598.0000005</v>
      </c>
      <c r="E8" s="72">
        <f t="shared" si="1"/>
        <v>0.50296757247129342</v>
      </c>
      <c r="F8" s="73">
        <f t="shared" si="2"/>
        <v>0.49703242752870647</v>
      </c>
      <c r="G8" s="74">
        <v>189618.78260000001</v>
      </c>
      <c r="H8" s="84">
        <f t="shared" si="3"/>
        <v>71.996446252046809</v>
      </c>
      <c r="I8" s="85">
        <f t="shared" si="4"/>
        <v>52.019883539963168</v>
      </c>
      <c r="J8" s="75">
        <f t="shared" si="5"/>
        <v>124.01632979200997</v>
      </c>
    </row>
    <row r="9" spans="1:10" s="8" customFormat="1" x14ac:dyDescent="0.25">
      <c r="A9" s="68" t="s">
        <v>16</v>
      </c>
      <c r="B9" s="69">
        <v>2258147309</v>
      </c>
      <c r="C9" s="70">
        <v>2394010973.0000005</v>
      </c>
      <c r="D9" s="71">
        <f t="shared" si="0"/>
        <v>4652158282</v>
      </c>
      <c r="E9" s="72">
        <f t="shared" si="1"/>
        <v>0.48539778144203738</v>
      </c>
      <c r="F9" s="73">
        <f t="shared" si="2"/>
        <v>0.51460221855796273</v>
      </c>
      <c r="G9" s="74">
        <v>195999.43239999999</v>
      </c>
      <c r="H9" s="84">
        <f t="shared" si="3"/>
        <v>74.41911822620402</v>
      </c>
      <c r="I9" s="85">
        <f t="shared" si="4"/>
        <v>53.770346521288559</v>
      </c>
      <c r="J9" s="75">
        <f t="shared" si="5"/>
        <v>128.18946474749259</v>
      </c>
    </row>
    <row r="10" spans="1:10" s="8" customFormat="1" x14ac:dyDescent="0.25">
      <c r="A10" s="68" t="s">
        <v>10</v>
      </c>
      <c r="B10" s="69">
        <v>758583155.99999988</v>
      </c>
      <c r="C10" s="70">
        <v>570426487.00000012</v>
      </c>
      <c r="D10" s="71">
        <f t="shared" si="0"/>
        <v>1329009643</v>
      </c>
      <c r="E10" s="72">
        <f t="shared" si="1"/>
        <v>0.57078830089421695</v>
      </c>
      <c r="F10" s="73">
        <f t="shared" si="2"/>
        <v>0.42921169910578305</v>
      </c>
      <c r="G10" s="74">
        <v>193956.09270000001</v>
      </c>
      <c r="H10" s="84">
        <f t="shared" si="3"/>
        <v>73.643281598267976</v>
      </c>
      <c r="I10" s="85">
        <f t="shared" si="4"/>
        <v>53.209778144205316</v>
      </c>
      <c r="J10" s="75">
        <f t="shared" si="5"/>
        <v>126.85305974247329</v>
      </c>
    </row>
    <row r="11" spans="1:10" s="8" customFormat="1" x14ac:dyDescent="0.25">
      <c r="A11" s="68" t="s">
        <v>15</v>
      </c>
      <c r="B11" s="69">
        <v>916082622.99999988</v>
      </c>
      <c r="C11" s="70">
        <v>701882376.00000012</v>
      </c>
      <c r="D11" s="71">
        <f t="shared" si="0"/>
        <v>1617964999</v>
      </c>
      <c r="E11" s="72">
        <f t="shared" si="1"/>
        <v>0.56619433891721649</v>
      </c>
      <c r="F11" s="73">
        <f t="shared" si="2"/>
        <v>0.43380566108278351</v>
      </c>
      <c r="G11" s="74">
        <v>181118.56299999999</v>
      </c>
      <c r="H11" s="84">
        <f t="shared" si="3"/>
        <v>68.76899380682687</v>
      </c>
      <c r="I11" s="85">
        <f t="shared" si="4"/>
        <v>49.687939269500831</v>
      </c>
      <c r="J11" s="75">
        <f t="shared" si="5"/>
        <v>118.4569330763277</v>
      </c>
    </row>
    <row r="12" spans="1:10" s="8" customFormat="1" x14ac:dyDescent="0.25">
      <c r="A12" s="68" t="s">
        <v>13</v>
      </c>
      <c r="B12" s="69">
        <v>913994215</v>
      </c>
      <c r="C12" s="70">
        <v>948080253.99999952</v>
      </c>
      <c r="D12" s="71">
        <f t="shared" si="0"/>
        <v>1862074468.9999995</v>
      </c>
      <c r="E12" s="72">
        <f t="shared" si="1"/>
        <v>0.49084729435705521</v>
      </c>
      <c r="F12" s="73">
        <f t="shared" si="2"/>
        <v>0.50915270564294479</v>
      </c>
      <c r="G12" s="74">
        <v>188800.6655</v>
      </c>
      <c r="H12" s="84">
        <f t="shared" si="3"/>
        <v>71.685814979076952</v>
      </c>
      <c r="I12" s="85">
        <f t="shared" si="4"/>
        <v>51.795441869784163</v>
      </c>
      <c r="J12" s="75">
        <f t="shared" si="5"/>
        <v>123.48125684886111</v>
      </c>
    </row>
    <row r="13" spans="1:10" s="8" customFormat="1" x14ac:dyDescent="0.25">
      <c r="A13" s="68" t="s">
        <v>12</v>
      </c>
      <c r="B13" s="69">
        <v>261302091.00000009</v>
      </c>
      <c r="C13" s="70">
        <v>146722751</v>
      </c>
      <c r="D13" s="71">
        <f t="shared" si="0"/>
        <v>408024842.00000012</v>
      </c>
      <c r="E13" s="72">
        <f t="shared" si="1"/>
        <v>0.6404073088275346</v>
      </c>
      <c r="F13" s="73">
        <f t="shared" si="2"/>
        <v>0.35959269117246534</v>
      </c>
      <c r="G13" s="74">
        <v>187594.78289999999</v>
      </c>
      <c r="H13" s="84">
        <f t="shared" si="3"/>
        <v>71.227952837960245</v>
      </c>
      <c r="I13" s="85">
        <f t="shared" si="4"/>
        <v>51.464620884886287</v>
      </c>
      <c r="J13" s="75">
        <f t="shared" si="5"/>
        <v>122.69257372284653</v>
      </c>
    </row>
    <row r="14" spans="1:10" s="8" customFormat="1" x14ac:dyDescent="0.25">
      <c r="A14" s="68" t="s">
        <v>18</v>
      </c>
      <c r="B14" s="69">
        <v>1870182506</v>
      </c>
      <c r="C14" s="70">
        <v>1549024160.0000002</v>
      </c>
      <c r="D14" s="71">
        <f t="shared" si="0"/>
        <v>3419206666</v>
      </c>
      <c r="E14" s="72">
        <f t="shared" si="1"/>
        <v>0.54696386872334202</v>
      </c>
      <c r="F14" s="73">
        <f t="shared" si="2"/>
        <v>0.45303613127665804</v>
      </c>
      <c r="G14" s="74">
        <v>180312.198</v>
      </c>
      <c r="H14" s="84">
        <f t="shared" si="3"/>
        <v>68.462824694326571</v>
      </c>
      <c r="I14" s="85">
        <f t="shared" si="4"/>
        <v>49.466721662175566</v>
      </c>
      <c r="J14" s="75">
        <f t="shared" si="5"/>
        <v>117.92954635650213</v>
      </c>
    </row>
    <row r="15" spans="1:10" s="8" customFormat="1" x14ac:dyDescent="0.25">
      <c r="A15" s="68" t="s">
        <v>17</v>
      </c>
      <c r="B15" s="69">
        <v>2193862875</v>
      </c>
      <c r="C15" s="70">
        <v>1080280963</v>
      </c>
      <c r="D15" s="71">
        <f t="shared" si="0"/>
        <v>3274143838</v>
      </c>
      <c r="E15" s="72">
        <f t="shared" si="1"/>
        <v>0.67005696253714797</v>
      </c>
      <c r="F15" s="73">
        <f t="shared" si="2"/>
        <v>0.32994303746285197</v>
      </c>
      <c r="G15" s="74">
        <v>186932.74369999999</v>
      </c>
      <c r="H15" s="84">
        <f t="shared" si="3"/>
        <v>70.976582857486875</v>
      </c>
      <c r="I15" s="85">
        <f t="shared" si="4"/>
        <v>51.282997516089857</v>
      </c>
      <c r="J15" s="75">
        <f t="shared" si="5"/>
        <v>122.25958037357674</v>
      </c>
    </row>
    <row r="16" spans="1:10" s="8" customFormat="1" x14ac:dyDescent="0.25">
      <c r="A16" s="68" t="s">
        <v>14</v>
      </c>
      <c r="B16" s="69">
        <v>1919916507</v>
      </c>
      <c r="C16" s="70">
        <v>833693840.99999988</v>
      </c>
      <c r="D16" s="71">
        <f t="shared" si="0"/>
        <v>2753610348</v>
      </c>
      <c r="E16" s="72">
        <f t="shared" si="1"/>
        <v>0.69723608803056403</v>
      </c>
      <c r="F16" s="73">
        <f t="shared" si="2"/>
        <v>0.30276391196943597</v>
      </c>
      <c r="G16" s="74">
        <v>179370.69529999999</v>
      </c>
      <c r="H16" s="84">
        <f t="shared" si="3"/>
        <v>68.105345083882597</v>
      </c>
      <c r="I16" s="85">
        <f t="shared" si="4"/>
        <v>49.208430473217355</v>
      </c>
      <c r="J16" s="75">
        <f t="shared" si="5"/>
        <v>117.31377555709994</v>
      </c>
    </row>
    <row r="17" spans="1:10" x14ac:dyDescent="0.25">
      <c r="A17" s="68" t="s">
        <v>9</v>
      </c>
      <c r="B17" s="69">
        <v>1287514120.9999998</v>
      </c>
      <c r="C17" s="70">
        <v>1077613914.0000002</v>
      </c>
      <c r="D17" s="71">
        <f t="shared" si="0"/>
        <v>2365128035</v>
      </c>
      <c r="E17" s="72">
        <f t="shared" si="1"/>
        <v>0.54437396282438455</v>
      </c>
      <c r="F17" s="73">
        <f t="shared" si="2"/>
        <v>0.45562603717561539</v>
      </c>
      <c r="G17" s="74">
        <v>191313.47510000001</v>
      </c>
      <c r="H17" s="84">
        <f t="shared" si="3"/>
        <v>72.639904857871628</v>
      </c>
      <c r="I17" s="85">
        <f t="shared" si="4"/>
        <v>52.484804289254214</v>
      </c>
      <c r="J17" s="75">
        <f t="shared" si="5"/>
        <v>125.12470914712584</v>
      </c>
    </row>
    <row r="18" spans="1:10" x14ac:dyDescent="0.25">
      <c r="A18" s="68" t="s">
        <v>7</v>
      </c>
      <c r="B18" s="69">
        <v>8909829512.9999962</v>
      </c>
      <c r="C18" s="70">
        <v>4409777523.0000029</v>
      </c>
      <c r="D18" s="71">
        <f t="shared" si="0"/>
        <v>13319607036</v>
      </c>
      <c r="E18" s="72">
        <f t="shared" si="1"/>
        <v>0.66892585411256245</v>
      </c>
      <c r="F18" s="73">
        <f t="shared" si="2"/>
        <v>0.3310741458874375</v>
      </c>
      <c r="G18" s="74">
        <v>196941.84160000001</v>
      </c>
      <c r="H18" s="84">
        <f t="shared" si="3"/>
        <v>74.77694202606655</v>
      </c>
      <c r="I18" s="85">
        <f t="shared" si="4"/>
        <v>54.028886398819616</v>
      </c>
      <c r="J18" s="75">
        <f t="shared" si="5"/>
        <v>128.80582842488616</v>
      </c>
    </row>
    <row r="19" spans="1:10" x14ac:dyDescent="0.25">
      <c r="A19" s="68" t="s">
        <v>11</v>
      </c>
      <c r="B19" s="69">
        <v>2609754962</v>
      </c>
      <c r="C19" s="70">
        <v>2183849246</v>
      </c>
      <c r="D19" s="71">
        <f t="shared" si="0"/>
        <v>4793604208</v>
      </c>
      <c r="E19" s="72">
        <f t="shared" si="1"/>
        <v>0.54442437230103502</v>
      </c>
      <c r="F19" s="73">
        <f t="shared" si="2"/>
        <v>0.45557562769896498</v>
      </c>
      <c r="G19" s="74">
        <v>178515.86249999999</v>
      </c>
      <c r="H19" s="84">
        <f t="shared" si="3"/>
        <v>67.780773209220186</v>
      </c>
      <c r="I19" s="85">
        <f t="shared" si="4"/>
        <v>48.973916243706952</v>
      </c>
      <c r="J19" s="75">
        <f t="shared" si="5"/>
        <v>116.75468945292714</v>
      </c>
    </row>
    <row r="20" spans="1:10" x14ac:dyDescent="0.25">
      <c r="A20" s="20" t="s">
        <v>19</v>
      </c>
      <c r="B20" s="21">
        <v>1061726069</v>
      </c>
      <c r="C20" s="22">
        <v>1261868323.9999998</v>
      </c>
      <c r="D20" s="23">
        <f t="shared" si="0"/>
        <v>2323594393</v>
      </c>
      <c r="E20" s="24">
        <f t="shared" si="1"/>
        <v>0.45693261792958717</v>
      </c>
      <c r="F20" s="25">
        <f t="shared" si="2"/>
        <v>0.54306738207041272</v>
      </c>
      <c r="G20" s="67">
        <v>175770.6618</v>
      </c>
      <c r="H20" s="86">
        <f t="shared" si="3"/>
        <v>66.73844664252367</v>
      </c>
      <c r="I20" s="87">
        <f t="shared" si="4"/>
        <v>48.220799813205069</v>
      </c>
      <c r="J20" s="26">
        <f t="shared" si="5"/>
        <v>114.95924645572873</v>
      </c>
    </row>
    <row r="21" spans="1:10" ht="15.75" thickBot="1" x14ac:dyDescent="0.3">
      <c r="A21" s="49" t="s">
        <v>61</v>
      </c>
      <c r="B21" s="50">
        <f>SUM(B6:B20)</f>
        <v>29174169077.999996</v>
      </c>
      <c r="C21" s="51">
        <f>SUM(C6:C20)</f>
        <v>21079330395.000004</v>
      </c>
      <c r="D21" s="52">
        <f>SUM(D6:D20)</f>
        <v>50253499473</v>
      </c>
      <c r="E21" s="53">
        <f t="shared" si="1"/>
        <v>0.58054004962728167</v>
      </c>
      <c r="F21" s="54">
        <f t="shared" si="2"/>
        <v>0.41945995037271827</v>
      </c>
      <c r="G21" s="55"/>
      <c r="H21" s="49"/>
      <c r="I21" s="56"/>
      <c r="J21" s="57"/>
    </row>
    <row r="22" spans="1:10" s="8" customFormat="1" ht="17.25" x14ac:dyDescent="0.25">
      <c r="A22" s="9" t="s">
        <v>52</v>
      </c>
      <c r="B22" s="9"/>
      <c r="C22" s="9"/>
      <c r="D22" s="9">
        <v>88.7</v>
      </c>
      <c r="E22" s="58"/>
      <c r="F22" s="58"/>
    </row>
    <row r="23" spans="1:10" s="8" customFormat="1" x14ac:dyDescent="0.25">
      <c r="A23" s="9" t="s">
        <v>40</v>
      </c>
      <c r="B23" s="9"/>
      <c r="C23" s="9"/>
      <c r="D23" s="59">
        <f>(D22*365.25)/1000</f>
        <v>32.397675</v>
      </c>
    </row>
    <row r="24" spans="1:10" s="8" customFormat="1" ht="17.25" x14ac:dyDescent="0.25">
      <c r="A24" s="9" t="s">
        <v>71</v>
      </c>
      <c r="C24" s="79" t="s">
        <v>60</v>
      </c>
      <c r="D24" s="12" t="s">
        <v>67</v>
      </c>
    </row>
    <row r="25" spans="1:10" s="8" customFormat="1" x14ac:dyDescent="0.25">
      <c r="C25" s="12">
        <v>3.1333333333333303E-2</v>
      </c>
      <c r="D25" s="80">
        <v>2.7264581600000001E-2</v>
      </c>
      <c r="G25" s="76"/>
      <c r="H25" s="60"/>
      <c r="I25" s="60"/>
    </row>
    <row r="26" spans="1:10" s="8" customFormat="1" ht="17.25" x14ac:dyDescent="0.25">
      <c r="A26" s="9" t="s">
        <v>70</v>
      </c>
      <c r="C26" s="9"/>
      <c r="D26" s="61">
        <f>(1+C25)*(1+D25)</f>
        <v>1.0594522051567998</v>
      </c>
      <c r="E26" s="62"/>
      <c r="G26" s="77"/>
    </row>
    <row r="27" spans="1:10" s="8" customFormat="1" x14ac:dyDescent="0.25">
      <c r="A27" s="9" t="s">
        <v>41</v>
      </c>
      <c r="C27" s="9"/>
      <c r="D27" s="63">
        <v>0.1</v>
      </c>
      <c r="G27" s="76"/>
    </row>
    <row r="28" spans="1:10" s="8" customFormat="1" x14ac:dyDescent="0.25">
      <c r="A28" s="9" t="s">
        <v>42</v>
      </c>
      <c r="C28" s="9"/>
      <c r="D28" s="63">
        <v>0.02</v>
      </c>
    </row>
    <row r="29" spans="1:10" s="8" customFormat="1" x14ac:dyDescent="0.25">
      <c r="B29" s="60"/>
      <c r="C29" s="60"/>
    </row>
    <row r="30" spans="1:10" s="9" customFormat="1" x14ac:dyDescent="0.25">
      <c r="A30" s="64" t="s">
        <v>65</v>
      </c>
    </row>
    <row r="31" spans="1:10" s="9" customFormat="1" x14ac:dyDescent="0.25">
      <c r="A31" s="11" t="s">
        <v>66</v>
      </c>
    </row>
    <row r="32" spans="1:10" s="9" customFormat="1" x14ac:dyDescent="0.25">
      <c r="A32" s="65" t="s">
        <v>68</v>
      </c>
    </row>
    <row r="33" spans="1:1" s="9" customFormat="1" x14ac:dyDescent="0.25">
      <c r="A33" s="11" t="s">
        <v>49</v>
      </c>
    </row>
    <row r="34" spans="1:1" s="9" customFormat="1" x14ac:dyDescent="0.25">
      <c r="A34" s="64" t="s">
        <v>50</v>
      </c>
    </row>
    <row r="35" spans="1:1" s="9" customFormat="1" x14ac:dyDescent="0.25">
      <c r="A35" s="64" t="s">
        <v>51</v>
      </c>
    </row>
    <row r="36" spans="1:1" s="8" customFormat="1" x14ac:dyDescent="0.25">
      <c r="A36" s="64" t="s">
        <v>59</v>
      </c>
    </row>
    <row r="37" spans="1:1" s="8" customFormat="1" x14ac:dyDescent="0.25"/>
    <row r="38" spans="1:1" x14ac:dyDescent="0.25"/>
  </sheetData>
  <sheetProtection password="C100" sheet="1"/>
  <mergeCells count="3">
    <mergeCell ref="H4:J4"/>
    <mergeCell ref="A3:J3"/>
    <mergeCell ref="A2:J2"/>
  </mergeCells>
  <hyperlinks>
    <hyperlink ref="A33" r:id="rId1" xr:uid="{771AA8FD-55F4-4D35-BE3D-37726EFC2FF9}"/>
    <hyperlink ref="A31" r:id="rId2" xr:uid="{F87A9F80-934A-47C5-B413-B281E366FECB}"/>
  </hyperlinks>
  <pageMargins left="0.7" right="0.7" top="0.78740157499999996" bottom="0.78740157499999996" header="0.3" footer="0.3"/>
  <pageSetup paperSize="9" scale="76" orientation="landscape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7E8AE-427C-41E3-B884-40374D4C3BBD}">
  <sheetPr>
    <pageSetUpPr fitToPage="1"/>
  </sheetPr>
  <dimension ref="A1:O38"/>
  <sheetViews>
    <sheetView zoomScaleNormal="100" workbookViewId="0">
      <selection activeCell="J22" sqref="J22"/>
    </sheetView>
  </sheetViews>
  <sheetFormatPr defaultColWidth="0" defaultRowHeight="15" customHeight="1" zeroHeight="1" x14ac:dyDescent="0.25"/>
  <cols>
    <col min="1" max="1" width="19.7109375" bestFit="1" customWidth="1"/>
    <col min="2" max="2" width="18.7109375" customWidth="1"/>
    <col min="3" max="4" width="18.7109375" bestFit="1" customWidth="1"/>
    <col min="5" max="6" width="11.28515625" customWidth="1"/>
    <col min="7" max="7" width="21.5703125" customWidth="1"/>
    <col min="8" max="10" width="16" bestFit="1" customWidth="1"/>
    <col min="11" max="12" width="16" hidden="1" customWidth="1"/>
    <col min="13" max="15" width="0" hidden="1" customWidth="1"/>
    <col min="16" max="16384" width="9.28515625" hidden="1"/>
  </cols>
  <sheetData>
    <row r="1" spans="1:10" ht="15.75" x14ac:dyDescent="0.25">
      <c r="A1" s="81" t="s">
        <v>80</v>
      </c>
      <c r="B1" s="8"/>
      <c r="C1" s="8"/>
      <c r="D1" s="8"/>
      <c r="E1" s="8"/>
      <c r="F1" s="8"/>
      <c r="G1" s="8"/>
      <c r="H1" s="8"/>
      <c r="I1" s="8"/>
      <c r="J1" s="8"/>
    </row>
    <row r="2" spans="1:10" ht="42" customHeight="1" x14ac:dyDescent="0.25">
      <c r="A2" s="154" t="s">
        <v>73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15.75" thickBot="1" x14ac:dyDescent="0.3">
      <c r="A3" s="153" t="s">
        <v>72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10" ht="15.75" thickBot="1" x14ac:dyDescent="0.3">
      <c r="A4" s="78" t="s">
        <v>83</v>
      </c>
      <c r="B4" s="27"/>
      <c r="C4" s="28"/>
      <c r="D4" s="28"/>
      <c r="E4" s="28"/>
      <c r="F4" s="28"/>
      <c r="G4" s="29"/>
      <c r="H4" s="150" t="s">
        <v>58</v>
      </c>
      <c r="I4" s="151"/>
      <c r="J4" s="152"/>
    </row>
    <row r="5" spans="1:10" s="5" customFormat="1" ht="68.25" customHeight="1" x14ac:dyDescent="0.25">
      <c r="A5" s="30" t="s">
        <v>0</v>
      </c>
      <c r="B5" s="31" t="s">
        <v>45</v>
      </c>
      <c r="C5" s="33" t="s">
        <v>43</v>
      </c>
      <c r="D5" s="34" t="s">
        <v>44</v>
      </c>
      <c r="E5" s="32" t="s">
        <v>54</v>
      </c>
      <c r="F5" s="34" t="s">
        <v>55</v>
      </c>
      <c r="G5" s="35" t="s">
        <v>81</v>
      </c>
      <c r="H5" s="36" t="s">
        <v>56</v>
      </c>
      <c r="I5" s="37" t="s">
        <v>57</v>
      </c>
      <c r="J5" s="38" t="s">
        <v>62</v>
      </c>
    </row>
    <row r="6" spans="1:10" s="10" customFormat="1" ht="15.75" customHeight="1" thickBot="1" x14ac:dyDescent="0.3">
      <c r="A6" s="39"/>
      <c r="B6" s="40" t="s">
        <v>47</v>
      </c>
      <c r="C6" s="41" t="s">
        <v>47</v>
      </c>
      <c r="D6" s="42" t="s">
        <v>47</v>
      </c>
      <c r="E6" s="43" t="s">
        <v>46</v>
      </c>
      <c r="F6" s="44" t="s">
        <v>46</v>
      </c>
      <c r="G6" s="45" t="s">
        <v>48</v>
      </c>
      <c r="H6" s="46" t="s">
        <v>53</v>
      </c>
      <c r="I6" s="47" t="s">
        <v>53</v>
      </c>
      <c r="J6" s="48" t="s">
        <v>53</v>
      </c>
    </row>
    <row r="7" spans="1:10" x14ac:dyDescent="0.25">
      <c r="A7" s="13" t="s">
        <v>6</v>
      </c>
      <c r="B7" s="14">
        <v>3410297416</v>
      </c>
      <c r="C7" s="15">
        <v>3134430636</v>
      </c>
      <c r="D7" s="16">
        <f t="shared" ref="D7:D20" si="0">B7+C7</f>
        <v>6544728052</v>
      </c>
      <c r="E7" s="17">
        <f t="shared" ref="E7:E21" si="1">(B7/D7)</f>
        <v>0.52107549601818048</v>
      </c>
      <c r="F7" s="18">
        <f t="shared" ref="F7:F21" si="2">(C7/D7)</f>
        <v>0.47892450398181952</v>
      </c>
      <c r="G7" s="66">
        <v>270657</v>
      </c>
      <c r="H7" s="82">
        <f t="shared" ref="H7:H20" si="3">($D$28*$E$21*((G7*$D$26)/$D$23))</f>
        <v>96.865707617769516</v>
      </c>
      <c r="I7" s="83">
        <f t="shared" ref="I7:I20" si="4">($D$28*$F$21*((G7*$D$26)/$D$23))</f>
        <v>80.221836219866972</v>
      </c>
      <c r="J7" s="19">
        <f t="shared" ref="J7:J20" si="5">H7+I7</f>
        <v>177.08754383763647</v>
      </c>
    </row>
    <row r="8" spans="1:10" s="8" customFormat="1" x14ac:dyDescent="0.25">
      <c r="A8" s="68" t="s">
        <v>8</v>
      </c>
      <c r="B8" s="69">
        <v>1005530709</v>
      </c>
      <c r="C8" s="70">
        <v>997554405</v>
      </c>
      <c r="D8" s="71">
        <f t="shared" si="0"/>
        <v>2003085114</v>
      </c>
      <c r="E8" s="72">
        <f t="shared" si="1"/>
        <v>0.5019910047616678</v>
      </c>
      <c r="F8" s="73">
        <f t="shared" si="2"/>
        <v>0.49800899523833214</v>
      </c>
      <c r="G8" s="74">
        <v>201277</v>
      </c>
      <c r="H8" s="84">
        <f t="shared" si="3"/>
        <v>72.035229209596636</v>
      </c>
      <c r="I8" s="85">
        <f t="shared" si="4"/>
        <v>59.657834561183215</v>
      </c>
      <c r="J8" s="75">
        <f t="shared" si="5"/>
        <v>131.69306377077984</v>
      </c>
    </row>
    <row r="9" spans="1:10" s="8" customFormat="1" x14ac:dyDescent="0.25">
      <c r="A9" s="68" t="s">
        <v>16</v>
      </c>
      <c r="B9" s="69">
        <v>2402053461</v>
      </c>
      <c r="C9" s="70">
        <v>2477184971</v>
      </c>
      <c r="D9" s="71">
        <f t="shared" si="0"/>
        <v>4879238432</v>
      </c>
      <c r="E9" s="72">
        <f t="shared" si="1"/>
        <v>0.4923008978709405</v>
      </c>
      <c r="F9" s="73">
        <f t="shared" si="2"/>
        <v>0.50769910212905944</v>
      </c>
      <c r="G9" s="74">
        <v>213671</v>
      </c>
      <c r="H9" s="84">
        <f t="shared" si="3"/>
        <v>76.47093041154092</v>
      </c>
      <c r="I9" s="85">
        <f t="shared" si="4"/>
        <v>63.331375013153895</v>
      </c>
      <c r="J9" s="75">
        <f t="shared" si="5"/>
        <v>139.80230542469482</v>
      </c>
    </row>
    <row r="10" spans="1:10" s="8" customFormat="1" x14ac:dyDescent="0.25">
      <c r="A10" s="68" t="s">
        <v>10</v>
      </c>
      <c r="B10" s="69">
        <v>779526375</v>
      </c>
      <c r="C10" s="70">
        <v>578025895</v>
      </c>
      <c r="D10" s="71">
        <f t="shared" si="0"/>
        <v>1357552270</v>
      </c>
      <c r="E10" s="72">
        <f t="shared" si="1"/>
        <v>0.5742146304245066</v>
      </c>
      <c r="F10" s="73">
        <f t="shared" si="2"/>
        <v>0.4257853695754934</v>
      </c>
      <c r="G10" s="74">
        <v>208608</v>
      </c>
      <c r="H10" s="84">
        <f t="shared" si="3"/>
        <v>74.658928218105061</v>
      </c>
      <c r="I10" s="85">
        <f t="shared" si="4"/>
        <v>61.83071862229319</v>
      </c>
      <c r="J10" s="75">
        <f t="shared" si="5"/>
        <v>136.48964684039825</v>
      </c>
    </row>
    <row r="11" spans="1:10" s="8" customFormat="1" x14ac:dyDescent="0.25">
      <c r="A11" s="68" t="s">
        <v>15</v>
      </c>
      <c r="B11" s="69">
        <v>962439737</v>
      </c>
      <c r="C11" s="70">
        <v>726709668</v>
      </c>
      <c r="D11" s="71">
        <f t="shared" si="0"/>
        <v>1689149405</v>
      </c>
      <c r="E11" s="72">
        <f t="shared" si="1"/>
        <v>0.56977774384616975</v>
      </c>
      <c r="F11" s="73">
        <f t="shared" si="2"/>
        <v>0.43022225615383025</v>
      </c>
      <c r="G11" s="74">
        <v>201299</v>
      </c>
      <c r="H11" s="84">
        <f t="shared" si="3"/>
        <v>72.043102811859242</v>
      </c>
      <c r="I11" s="85">
        <f t="shared" si="4"/>
        <v>59.664355288143298</v>
      </c>
      <c r="J11" s="75">
        <f t="shared" si="5"/>
        <v>131.70745810000255</v>
      </c>
    </row>
    <row r="12" spans="1:10" s="8" customFormat="1" x14ac:dyDescent="0.25">
      <c r="A12" s="68" t="s">
        <v>13</v>
      </c>
      <c r="B12" s="69">
        <v>937803176</v>
      </c>
      <c r="C12" s="70">
        <v>1005038202</v>
      </c>
      <c r="D12" s="71">
        <f t="shared" si="0"/>
        <v>1942841378</v>
      </c>
      <c r="E12" s="72">
        <f t="shared" si="1"/>
        <v>0.48269672790549345</v>
      </c>
      <c r="F12" s="73">
        <f t="shared" si="2"/>
        <v>0.51730327209450655</v>
      </c>
      <c r="G12" s="74">
        <v>204351</v>
      </c>
      <c r="H12" s="84">
        <f t="shared" si="3"/>
        <v>73.135386180290254</v>
      </c>
      <c r="I12" s="85">
        <f t="shared" si="4"/>
        <v>60.568957955515778</v>
      </c>
      <c r="J12" s="75">
        <f t="shared" si="5"/>
        <v>133.70434413580602</v>
      </c>
    </row>
    <row r="13" spans="1:10" s="8" customFormat="1" x14ac:dyDescent="0.25">
      <c r="A13" s="68" t="s">
        <v>12</v>
      </c>
      <c r="B13" s="69">
        <v>2482622720</v>
      </c>
      <c r="C13" s="70">
        <v>2066963516</v>
      </c>
      <c r="D13" s="71">
        <f t="shared" si="0"/>
        <v>4549586236</v>
      </c>
      <c r="E13" s="72">
        <f t="shared" si="1"/>
        <v>0.5456809897030821</v>
      </c>
      <c r="F13" s="73">
        <f t="shared" si="2"/>
        <v>0.4543190102969179</v>
      </c>
      <c r="G13" s="74">
        <v>197866</v>
      </c>
      <c r="H13" s="84">
        <f t="shared" si="3"/>
        <v>70.814462967880317</v>
      </c>
      <c r="I13" s="85">
        <f t="shared" si="4"/>
        <v>58.646825485689249</v>
      </c>
      <c r="J13" s="75">
        <f t="shared" si="5"/>
        <v>129.46128845356958</v>
      </c>
    </row>
    <row r="14" spans="1:10" s="8" customFormat="1" x14ac:dyDescent="0.25">
      <c r="A14" s="68" t="s">
        <v>18</v>
      </c>
      <c r="B14" s="69">
        <v>1927665423</v>
      </c>
      <c r="C14" s="70">
        <v>1545918198</v>
      </c>
      <c r="D14" s="71">
        <f>B14+C14</f>
        <v>3473583621</v>
      </c>
      <c r="E14" s="72">
        <f t="shared" si="1"/>
        <v>0.55495005542577092</v>
      </c>
      <c r="F14" s="73">
        <f t="shared" si="2"/>
        <v>0.44504994457422908</v>
      </c>
      <c r="G14" s="74">
        <v>195088</v>
      </c>
      <c r="H14" s="84">
        <f t="shared" si="3"/>
        <v>69.820241736719979</v>
      </c>
      <c r="I14" s="85">
        <f t="shared" si="4"/>
        <v>57.823435508637893</v>
      </c>
      <c r="J14" s="75">
        <f t="shared" si="5"/>
        <v>127.64367724535788</v>
      </c>
    </row>
    <row r="15" spans="1:10" s="8" customFormat="1" x14ac:dyDescent="0.25">
      <c r="A15" s="68" t="s">
        <v>17</v>
      </c>
      <c r="B15" s="69">
        <v>2268140447</v>
      </c>
      <c r="C15" s="70">
        <v>1122340167</v>
      </c>
      <c r="D15" s="71">
        <f t="shared" si="0"/>
        <v>3390480614</v>
      </c>
      <c r="E15" s="72">
        <f t="shared" si="1"/>
        <v>0.66897313544114545</v>
      </c>
      <c r="F15" s="73">
        <f t="shared" si="2"/>
        <v>0.33102686455885455</v>
      </c>
      <c r="G15" s="74">
        <v>190422</v>
      </c>
      <c r="H15" s="84">
        <f t="shared" si="3"/>
        <v>68.150322275023015</v>
      </c>
      <c r="I15" s="85">
        <f t="shared" si="4"/>
        <v>56.440448599738808</v>
      </c>
      <c r="J15" s="75">
        <f t="shared" si="5"/>
        <v>124.59077087476183</v>
      </c>
    </row>
    <row r="16" spans="1:10" s="8" customFormat="1" x14ac:dyDescent="0.25">
      <c r="A16" s="68" t="s">
        <v>14</v>
      </c>
      <c r="B16" s="69">
        <v>2183284043</v>
      </c>
      <c r="C16" s="70">
        <v>907018578</v>
      </c>
      <c r="D16" s="71">
        <f t="shared" si="0"/>
        <v>3090302621</v>
      </c>
      <c r="E16" s="72">
        <f t="shared" si="1"/>
        <v>0.70649522417759358</v>
      </c>
      <c r="F16" s="73">
        <f t="shared" si="2"/>
        <v>0.29350477582240642</v>
      </c>
      <c r="G16" s="74">
        <v>192940</v>
      </c>
      <c r="H16" s="84">
        <f t="shared" si="3"/>
        <v>69.051491843079802</v>
      </c>
      <c r="I16" s="85">
        <f t="shared" si="4"/>
        <v>57.186775439989106</v>
      </c>
      <c r="J16" s="75">
        <f t="shared" si="5"/>
        <v>126.23826728306891</v>
      </c>
    </row>
    <row r="17" spans="1:10" x14ac:dyDescent="0.25">
      <c r="A17" s="68" t="s">
        <v>9</v>
      </c>
      <c r="B17" s="69">
        <v>1363526650</v>
      </c>
      <c r="C17" s="70">
        <v>1146730773</v>
      </c>
      <c r="D17" s="71">
        <f t="shared" si="0"/>
        <v>2510257423</v>
      </c>
      <c r="E17" s="72">
        <f t="shared" si="1"/>
        <v>0.5431820009799847</v>
      </c>
      <c r="F17" s="73">
        <f t="shared" si="2"/>
        <v>0.45681799902001524</v>
      </c>
      <c r="G17" s="74">
        <v>206738</v>
      </c>
      <c r="H17" s="84">
        <f t="shared" si="3"/>
        <v>73.989672025783321</v>
      </c>
      <c r="I17" s="85">
        <f t="shared" si="4"/>
        <v>61.276456830685547</v>
      </c>
      <c r="J17" s="75">
        <f t="shared" si="5"/>
        <v>135.26612885646887</v>
      </c>
    </row>
    <row r="18" spans="1:10" x14ac:dyDescent="0.25">
      <c r="A18" s="68" t="s">
        <v>7</v>
      </c>
      <c r="B18" s="69">
        <v>9285026617</v>
      </c>
      <c r="C18" s="70">
        <v>7776582047</v>
      </c>
      <c r="D18" s="71">
        <f t="shared" si="0"/>
        <v>17061608664</v>
      </c>
      <c r="E18" s="72">
        <f t="shared" si="1"/>
        <v>0.54420581317114658</v>
      </c>
      <c r="F18" s="73">
        <f t="shared" si="2"/>
        <v>0.45579418682885342</v>
      </c>
      <c r="G18" s="74">
        <v>212711</v>
      </c>
      <c r="H18" s="84">
        <f t="shared" si="3"/>
        <v>76.127355040081625</v>
      </c>
      <c r="I18" s="85">
        <f t="shared" si="4"/>
        <v>63.04683420034997</v>
      </c>
      <c r="J18" s="75">
        <f t="shared" si="5"/>
        <v>139.17418924043159</v>
      </c>
    </row>
    <row r="19" spans="1:10" x14ac:dyDescent="0.25">
      <c r="A19" s="68" t="s">
        <v>11</v>
      </c>
      <c r="B19" s="69">
        <v>2609040330</v>
      </c>
      <c r="C19" s="70">
        <v>2264532390</v>
      </c>
      <c r="D19" s="71">
        <f t="shared" si="0"/>
        <v>4873572720</v>
      </c>
      <c r="E19" s="72">
        <f t="shared" si="1"/>
        <v>0.53534449569062759</v>
      </c>
      <c r="F19" s="73">
        <f t="shared" si="2"/>
        <v>0.46465550430937247</v>
      </c>
      <c r="G19" s="74">
        <v>191624</v>
      </c>
      <c r="H19" s="84">
        <f t="shared" si="3"/>
        <v>68.580507271371019</v>
      </c>
      <c r="I19" s="85">
        <f t="shared" si="4"/>
        <v>56.796717409103728</v>
      </c>
      <c r="J19" s="75">
        <f t="shared" si="5"/>
        <v>125.37722468047474</v>
      </c>
    </row>
    <row r="20" spans="1:10" x14ac:dyDescent="0.25">
      <c r="A20" s="20" t="s">
        <v>19</v>
      </c>
      <c r="B20" s="21">
        <v>1087471626</v>
      </c>
      <c r="C20" s="22">
        <v>1335987427</v>
      </c>
      <c r="D20" s="23">
        <f t="shared" si="0"/>
        <v>2423459053</v>
      </c>
      <c r="E20" s="24">
        <f t="shared" si="1"/>
        <v>0.44872704766924731</v>
      </c>
      <c r="F20" s="25">
        <f t="shared" si="2"/>
        <v>0.55127295233075269</v>
      </c>
      <c r="G20" s="67">
        <v>184754</v>
      </c>
      <c r="H20" s="86">
        <f t="shared" si="3"/>
        <v>66.121796019365419</v>
      </c>
      <c r="I20" s="87">
        <f t="shared" si="4"/>
        <v>54.760472217475623</v>
      </c>
      <c r="J20" s="26">
        <f t="shared" si="5"/>
        <v>120.88226823684104</v>
      </c>
    </row>
    <row r="21" spans="1:10" ht="15.75" thickBot="1" x14ac:dyDescent="0.3">
      <c r="A21" s="49" t="s">
        <v>61</v>
      </c>
      <c r="B21" s="50">
        <f>SUM(B7:B20)</f>
        <v>32704428730</v>
      </c>
      <c r="C21" s="51">
        <f>SUM(C7:C20)</f>
        <v>27085016873</v>
      </c>
      <c r="D21" s="52">
        <f>SUM(D7:D20)</f>
        <v>59789445603</v>
      </c>
      <c r="E21" s="53">
        <f t="shared" si="1"/>
        <v>0.54699334305851166</v>
      </c>
      <c r="F21" s="54">
        <f t="shared" si="2"/>
        <v>0.45300665694148834</v>
      </c>
      <c r="G21" s="55"/>
      <c r="H21" s="49"/>
      <c r="I21" s="56"/>
      <c r="J21" s="57"/>
    </row>
    <row r="22" spans="1:10" s="8" customFormat="1" ht="17.25" x14ac:dyDescent="0.25">
      <c r="A22" s="9" t="s">
        <v>52</v>
      </c>
      <c r="B22" s="9"/>
      <c r="C22" s="9"/>
      <c r="D22" s="9">
        <v>88.7</v>
      </c>
      <c r="E22" s="58"/>
      <c r="F22" s="58"/>
    </row>
    <row r="23" spans="1:10" s="8" customFormat="1" x14ac:dyDescent="0.25">
      <c r="A23" s="9" t="s">
        <v>40</v>
      </c>
      <c r="B23" s="9"/>
      <c r="C23" s="9"/>
      <c r="D23" s="59">
        <f>(D22*365.25)/1000</f>
        <v>32.397675</v>
      </c>
    </row>
    <row r="24" spans="1:10" s="8" customFormat="1" ht="17.25" x14ac:dyDescent="0.25">
      <c r="A24" s="9" t="s">
        <v>79</v>
      </c>
      <c r="C24" s="79" t="s">
        <v>67</v>
      </c>
      <c r="D24" s="12" t="s">
        <v>77</v>
      </c>
    </row>
    <row r="25" spans="1:10" s="8" customFormat="1" x14ac:dyDescent="0.25">
      <c r="C25" s="12">
        <v>2.9000000000000001E-2</v>
      </c>
      <c r="D25" s="80">
        <v>0.03</v>
      </c>
      <c r="G25" s="90"/>
      <c r="H25" s="60"/>
      <c r="I25" s="60"/>
    </row>
    <row r="26" spans="1:10" s="8" customFormat="1" ht="17.25" x14ac:dyDescent="0.25">
      <c r="A26" s="9" t="s">
        <v>78</v>
      </c>
      <c r="C26" s="9"/>
      <c r="D26" s="61">
        <f>(1+C25)*(1+D25)</f>
        <v>1.0598699999999999</v>
      </c>
      <c r="E26" s="62"/>
      <c r="G26" s="91"/>
    </row>
    <row r="27" spans="1:10" s="8" customFormat="1" x14ac:dyDescent="0.25">
      <c r="A27" s="9" t="s">
        <v>41</v>
      </c>
      <c r="C27" s="9"/>
      <c r="D27" s="63">
        <v>0.1</v>
      </c>
      <c r="G27" s="89"/>
    </row>
    <row r="28" spans="1:10" s="8" customFormat="1" x14ac:dyDescent="0.25">
      <c r="A28" s="9" t="s">
        <v>42</v>
      </c>
      <c r="C28" s="9"/>
      <c r="D28" s="63">
        <v>0.02</v>
      </c>
    </row>
    <row r="29" spans="1:10" s="8" customFormat="1" x14ac:dyDescent="0.25">
      <c r="B29" s="60"/>
      <c r="C29" s="60"/>
    </row>
    <row r="30" spans="1:10" s="9" customFormat="1" x14ac:dyDescent="0.25">
      <c r="A30" s="64" t="s">
        <v>76</v>
      </c>
    </row>
    <row r="31" spans="1:10" s="9" customFormat="1" x14ac:dyDescent="0.25">
      <c r="A31" s="88" t="s">
        <v>82</v>
      </c>
    </row>
    <row r="32" spans="1:10" s="9" customFormat="1" x14ac:dyDescent="0.25">
      <c r="A32" s="65" t="s">
        <v>75</v>
      </c>
    </row>
    <row r="33" spans="1:1" s="9" customFormat="1" x14ac:dyDescent="0.25">
      <c r="A33" s="88" t="s">
        <v>74</v>
      </c>
    </row>
    <row r="34" spans="1:1" s="9" customFormat="1" x14ac:dyDescent="0.25">
      <c r="A34" s="64" t="s">
        <v>50</v>
      </c>
    </row>
    <row r="35" spans="1:1" s="9" customFormat="1" x14ac:dyDescent="0.25">
      <c r="A35" s="64" t="s">
        <v>51</v>
      </c>
    </row>
    <row r="36" spans="1:1" s="8" customFormat="1" x14ac:dyDescent="0.25">
      <c r="A36" s="64" t="s">
        <v>59</v>
      </c>
    </row>
    <row r="37" spans="1:1" s="8" customFormat="1" x14ac:dyDescent="0.25"/>
    <row r="38" spans="1:1" x14ac:dyDescent="0.25"/>
  </sheetData>
  <mergeCells count="3">
    <mergeCell ref="A2:J2"/>
    <mergeCell ref="A3:J3"/>
    <mergeCell ref="H4:J4"/>
  </mergeCells>
  <hyperlinks>
    <hyperlink ref="A33" r:id="rId1" xr:uid="{E7FAABBB-822D-4005-9DFE-7B66B8C1587D}"/>
    <hyperlink ref="A31" r:id="rId2" xr:uid="{334C87DC-0775-4F35-9A30-EB11D09F8E08}"/>
  </hyperlinks>
  <pageMargins left="0.7" right="0.7" top="0.78740157499999996" bottom="0.78740157499999996" header="0.3" footer="0.3"/>
  <pageSetup paperSize="9" scale="76" orientation="landscape"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E2BE8-0FF8-433D-B667-7F4CCC61A964}">
  <dimension ref="A1:K38"/>
  <sheetViews>
    <sheetView topLeftCell="B6" zoomScaleNormal="100" workbookViewId="0">
      <selection activeCell="J7" sqref="J7:J20"/>
    </sheetView>
  </sheetViews>
  <sheetFormatPr defaultColWidth="0" defaultRowHeight="15" zeroHeight="1" x14ac:dyDescent="0.25"/>
  <cols>
    <col min="1" max="1" width="19.7109375" bestFit="1" customWidth="1"/>
    <col min="2" max="2" width="18.7109375" customWidth="1"/>
    <col min="3" max="4" width="18.7109375" bestFit="1" customWidth="1"/>
    <col min="5" max="6" width="11.28515625" customWidth="1"/>
    <col min="7" max="7" width="21.5703125" customWidth="1"/>
    <col min="8" max="9" width="16" bestFit="1" customWidth="1"/>
    <col min="10" max="10" width="21.7109375" customWidth="1"/>
    <col min="11" max="11" width="7.28515625" style="8" customWidth="1"/>
  </cols>
  <sheetData>
    <row r="1" spans="1:11" ht="15.75" x14ac:dyDescent="0.25">
      <c r="A1" s="81" t="s">
        <v>103</v>
      </c>
      <c r="B1" s="8"/>
      <c r="C1" s="8"/>
      <c r="D1" s="8"/>
      <c r="E1" s="8"/>
      <c r="F1" s="8"/>
      <c r="G1" s="8"/>
      <c r="H1" s="8"/>
      <c r="I1" s="8"/>
      <c r="J1" s="8"/>
    </row>
    <row r="2" spans="1:11" ht="42" customHeight="1" x14ac:dyDescent="0.25">
      <c r="A2" s="154" t="s">
        <v>73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1" ht="15.75" thickBot="1" x14ac:dyDescent="0.3">
      <c r="A3" s="153" t="s">
        <v>72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11" ht="15.75" thickBot="1" x14ac:dyDescent="0.3">
      <c r="A4" s="78" t="s">
        <v>102</v>
      </c>
      <c r="B4" s="27"/>
      <c r="C4" s="28"/>
      <c r="D4" s="28"/>
      <c r="E4" s="28"/>
      <c r="F4" s="28"/>
      <c r="G4" s="29"/>
      <c r="H4" s="150" t="s">
        <v>58</v>
      </c>
      <c r="I4" s="151"/>
      <c r="J4" s="152"/>
    </row>
    <row r="5" spans="1:11" s="5" customFormat="1" ht="68.25" customHeight="1" x14ac:dyDescent="0.25">
      <c r="A5" s="30" t="s">
        <v>0</v>
      </c>
      <c r="B5" s="31" t="s">
        <v>45</v>
      </c>
      <c r="C5" s="33" t="s">
        <v>43</v>
      </c>
      <c r="D5" s="34" t="s">
        <v>44</v>
      </c>
      <c r="E5" s="32" t="s">
        <v>54</v>
      </c>
      <c r="F5" s="34" t="s">
        <v>55</v>
      </c>
      <c r="G5" s="35" t="s">
        <v>96</v>
      </c>
      <c r="H5" s="36" t="s">
        <v>56</v>
      </c>
      <c r="I5" s="37" t="s">
        <v>57</v>
      </c>
      <c r="J5" s="92" t="s">
        <v>62</v>
      </c>
      <c r="K5" s="103"/>
    </row>
    <row r="6" spans="1:11" s="10" customFormat="1" ht="15.75" customHeight="1" thickBot="1" x14ac:dyDescent="0.3">
      <c r="A6" s="39"/>
      <c r="B6" s="40" t="s">
        <v>47</v>
      </c>
      <c r="C6" s="41" t="s">
        <v>47</v>
      </c>
      <c r="D6" s="42" t="s">
        <v>47</v>
      </c>
      <c r="E6" s="43" t="s">
        <v>46</v>
      </c>
      <c r="F6" s="44" t="s">
        <v>46</v>
      </c>
      <c r="G6" s="45" t="s">
        <v>48</v>
      </c>
      <c r="H6" s="46" t="s">
        <v>53</v>
      </c>
      <c r="I6" s="47" t="s">
        <v>53</v>
      </c>
      <c r="J6" s="93" t="s">
        <v>53</v>
      </c>
      <c r="K6" s="102"/>
    </row>
    <row r="7" spans="1:11" x14ac:dyDescent="0.25">
      <c r="A7" s="13" t="s">
        <v>6</v>
      </c>
      <c r="B7" s="14">
        <v>3486565700</v>
      </c>
      <c r="C7" s="15">
        <v>3307569213</v>
      </c>
      <c r="D7" s="16">
        <f t="shared" ref="D7:D20" si="0">B7+C7</f>
        <v>6794134913</v>
      </c>
      <c r="E7" s="17">
        <f t="shared" ref="E7:E21" si="1">(B7/D7)</f>
        <v>0.51317286816438579</v>
      </c>
      <c r="F7" s="18">
        <f t="shared" ref="F7:F21" si="2">(C7/D7)</f>
        <v>0.48682713183561416</v>
      </c>
      <c r="G7" s="66">
        <v>290674</v>
      </c>
      <c r="H7" s="82">
        <f t="shared" ref="H7:H20" si="3">($D$28*$E$21*((G7*$D$26)/$D$23))</f>
        <v>108.08636956740077</v>
      </c>
      <c r="I7" s="83">
        <f t="shared" ref="I7:I20" si="4">($D$28*$F$21*((G7*$D$26)/$D$23))</f>
        <v>90.858351630292589</v>
      </c>
      <c r="J7" s="94">
        <f t="shared" ref="J7:J20" si="5">H7+I7</f>
        <v>198.94472119769335</v>
      </c>
    </row>
    <row r="8" spans="1:11" s="8" customFormat="1" x14ac:dyDescent="0.25">
      <c r="A8" s="68" t="s">
        <v>8</v>
      </c>
      <c r="B8" s="69">
        <v>1060602151.0000004</v>
      </c>
      <c r="C8" s="70">
        <v>1050065137.0000001</v>
      </c>
      <c r="D8" s="71">
        <f t="shared" si="0"/>
        <v>2110667288.0000005</v>
      </c>
      <c r="E8" s="72">
        <f t="shared" si="1"/>
        <v>0.50249613334605303</v>
      </c>
      <c r="F8" s="73">
        <f t="shared" si="2"/>
        <v>0.49750386665394697</v>
      </c>
      <c r="G8" s="74">
        <v>206281</v>
      </c>
      <c r="H8" s="84">
        <f t="shared" si="3"/>
        <v>76.705052397988808</v>
      </c>
      <c r="I8" s="85">
        <f t="shared" si="4"/>
        <v>64.478940781247672</v>
      </c>
      <c r="J8" s="95">
        <f t="shared" si="5"/>
        <v>141.1839931792365</v>
      </c>
    </row>
    <row r="9" spans="1:11" s="8" customFormat="1" x14ac:dyDescent="0.25">
      <c r="A9" s="68" t="s">
        <v>16</v>
      </c>
      <c r="B9" s="69">
        <v>2557218895.0000005</v>
      </c>
      <c r="C9" s="70">
        <v>2630572439.0000005</v>
      </c>
      <c r="D9" s="71">
        <f t="shared" si="0"/>
        <v>5187791334.000001</v>
      </c>
      <c r="E9" s="72">
        <f t="shared" si="1"/>
        <v>0.49293017593833699</v>
      </c>
      <c r="F9" s="73">
        <f t="shared" si="2"/>
        <v>0.50706982406166301</v>
      </c>
      <c r="G9" s="74">
        <v>217775</v>
      </c>
      <c r="H9" s="84">
        <f t="shared" si="3"/>
        <v>80.97906635110364</v>
      </c>
      <c r="I9" s="85">
        <f t="shared" si="4"/>
        <v>68.071714450852042</v>
      </c>
      <c r="J9" s="95">
        <f t="shared" si="5"/>
        <v>149.05078080195568</v>
      </c>
    </row>
    <row r="10" spans="1:11" s="8" customFormat="1" x14ac:dyDescent="0.25">
      <c r="A10" s="68" t="s">
        <v>10</v>
      </c>
      <c r="B10" s="69">
        <v>821189306</v>
      </c>
      <c r="C10" s="70">
        <v>593131354</v>
      </c>
      <c r="D10" s="71">
        <f t="shared" si="0"/>
        <v>1414320660</v>
      </c>
      <c r="E10" s="72">
        <f t="shared" si="1"/>
        <v>0.58062455652737199</v>
      </c>
      <c r="F10" s="73">
        <f t="shared" si="2"/>
        <v>0.41937544347262806</v>
      </c>
      <c r="G10" s="74">
        <v>213310</v>
      </c>
      <c r="H10" s="84">
        <f t="shared" si="3"/>
        <v>79.318767734376848</v>
      </c>
      <c r="I10" s="85">
        <f t="shared" si="4"/>
        <v>66.676052850470668</v>
      </c>
      <c r="J10" s="95">
        <f t="shared" si="5"/>
        <v>145.9948205848475</v>
      </c>
    </row>
    <row r="11" spans="1:11" s="8" customFormat="1" x14ac:dyDescent="0.25">
      <c r="A11" s="68" t="s">
        <v>15</v>
      </c>
      <c r="B11" s="69">
        <v>1005614555</v>
      </c>
      <c r="C11" s="70">
        <v>774740805.99999964</v>
      </c>
      <c r="D11" s="71">
        <f t="shared" si="0"/>
        <v>1780355360.9999995</v>
      </c>
      <c r="E11" s="72">
        <f t="shared" si="1"/>
        <v>0.56483923211552611</v>
      </c>
      <c r="F11" s="73">
        <f t="shared" si="2"/>
        <v>0.43516076788447394</v>
      </c>
      <c r="G11" s="74">
        <v>211325</v>
      </c>
      <c r="H11" s="84">
        <f t="shared" si="3"/>
        <v>78.580650656167961</v>
      </c>
      <c r="I11" s="85">
        <f t="shared" si="4"/>
        <v>66.055585151308961</v>
      </c>
      <c r="J11" s="95">
        <f t="shared" si="5"/>
        <v>144.63623580747691</v>
      </c>
    </row>
    <row r="12" spans="1:11" s="8" customFormat="1" x14ac:dyDescent="0.25">
      <c r="A12" s="68" t="s">
        <v>13</v>
      </c>
      <c r="B12" s="69">
        <v>992354613.00000012</v>
      </c>
      <c r="C12" s="70">
        <v>1008096988.0000006</v>
      </c>
      <c r="D12" s="71">
        <f t="shared" si="0"/>
        <v>2000451601.0000007</v>
      </c>
      <c r="E12" s="72">
        <f t="shared" si="1"/>
        <v>0.49606529470842209</v>
      </c>
      <c r="F12" s="73">
        <f t="shared" si="2"/>
        <v>0.50393470529157791</v>
      </c>
      <c r="G12" s="74">
        <v>208803</v>
      </c>
      <c r="H12" s="84">
        <f t="shared" si="3"/>
        <v>77.642851527078378</v>
      </c>
      <c r="I12" s="85">
        <f t="shared" si="4"/>
        <v>65.267262966278309</v>
      </c>
      <c r="J12" s="95">
        <f t="shared" si="5"/>
        <v>142.91011449335667</v>
      </c>
    </row>
    <row r="13" spans="1:11" s="8" customFormat="1" x14ac:dyDescent="0.25">
      <c r="A13" s="68" t="s">
        <v>12</v>
      </c>
      <c r="B13" s="69">
        <v>2605990902</v>
      </c>
      <c r="C13" s="70">
        <v>2211991000.9999995</v>
      </c>
      <c r="D13" s="71">
        <f t="shared" si="0"/>
        <v>4817981903</v>
      </c>
      <c r="E13" s="72">
        <f t="shared" si="1"/>
        <v>0.54088847871706092</v>
      </c>
      <c r="F13" s="73">
        <f t="shared" si="2"/>
        <v>0.45911152128293903</v>
      </c>
      <c r="G13" s="74">
        <v>208137</v>
      </c>
      <c r="H13" s="84">
        <f t="shared" si="3"/>
        <v>77.395201162298974</v>
      </c>
      <c r="I13" s="85">
        <f t="shared" si="4"/>
        <v>65.059085894418516</v>
      </c>
      <c r="J13" s="95">
        <f t="shared" si="5"/>
        <v>142.45428705671748</v>
      </c>
    </row>
    <row r="14" spans="1:11" s="8" customFormat="1" x14ac:dyDescent="0.25">
      <c r="A14" s="68" t="s">
        <v>18</v>
      </c>
      <c r="B14" s="69">
        <v>2048447697.9999998</v>
      </c>
      <c r="C14" s="70">
        <v>1672911624.9999993</v>
      </c>
      <c r="D14" s="71">
        <f t="shared" si="0"/>
        <v>3721359322.999999</v>
      </c>
      <c r="E14" s="72">
        <f t="shared" si="1"/>
        <v>0.55045684122452054</v>
      </c>
      <c r="F14" s="73">
        <f t="shared" si="2"/>
        <v>0.44954315877547946</v>
      </c>
      <c r="G14" s="74">
        <v>201600</v>
      </c>
      <c r="H14" s="84">
        <f t="shared" si="3"/>
        <v>74.964434744036254</v>
      </c>
      <c r="I14" s="85">
        <f t="shared" si="4"/>
        <v>63.015762292695541</v>
      </c>
      <c r="J14" s="95">
        <f t="shared" si="5"/>
        <v>137.98019703673179</v>
      </c>
    </row>
    <row r="15" spans="1:11" s="8" customFormat="1" x14ac:dyDescent="0.25">
      <c r="A15" s="68" t="s">
        <v>17</v>
      </c>
      <c r="B15" s="69">
        <v>2418072420</v>
      </c>
      <c r="C15" s="70">
        <v>1290208041.0000005</v>
      </c>
      <c r="D15" s="71">
        <f t="shared" si="0"/>
        <v>3708280461.0000005</v>
      </c>
      <c r="E15" s="72">
        <f t="shared" si="1"/>
        <v>0.65207376988630628</v>
      </c>
      <c r="F15" s="73">
        <f t="shared" si="2"/>
        <v>0.34792623011369372</v>
      </c>
      <c r="G15" s="74">
        <v>197394</v>
      </c>
      <c r="H15" s="84">
        <f t="shared" si="3"/>
        <v>73.400444602501452</v>
      </c>
      <c r="I15" s="85">
        <f t="shared" si="4"/>
        <v>61.701058442481866</v>
      </c>
      <c r="J15" s="95">
        <f t="shared" si="5"/>
        <v>135.1015030449833</v>
      </c>
    </row>
    <row r="16" spans="1:11" s="8" customFormat="1" x14ac:dyDescent="0.25">
      <c r="A16" s="68" t="s">
        <v>14</v>
      </c>
      <c r="B16" s="69">
        <v>2271553951.000001</v>
      </c>
      <c r="C16" s="70">
        <v>908707864.9999994</v>
      </c>
      <c r="D16" s="71">
        <f t="shared" si="0"/>
        <v>3180261816.0000005</v>
      </c>
      <c r="E16" s="72">
        <f t="shared" si="1"/>
        <v>0.71426633479411639</v>
      </c>
      <c r="F16" s="73">
        <f t="shared" si="2"/>
        <v>0.28573366520588356</v>
      </c>
      <c r="G16" s="74">
        <v>206087</v>
      </c>
      <c r="H16" s="84">
        <f t="shared" si="3"/>
        <v>76.632914003443446</v>
      </c>
      <c r="I16" s="85">
        <f t="shared" si="4"/>
        <v>64.418300613168384</v>
      </c>
      <c r="J16" s="95">
        <f t="shared" si="5"/>
        <v>141.05121461661184</v>
      </c>
    </row>
    <row r="17" spans="1:10" x14ac:dyDescent="0.25">
      <c r="A17" s="68" t="s">
        <v>9</v>
      </c>
      <c r="B17" s="69">
        <v>1429738140.0000002</v>
      </c>
      <c r="C17" s="70">
        <v>1176865753.0000007</v>
      </c>
      <c r="D17" s="71">
        <f t="shared" si="0"/>
        <v>2606603893.000001</v>
      </c>
      <c r="E17" s="72">
        <f t="shared" si="1"/>
        <v>0.54850610169022707</v>
      </c>
      <c r="F17" s="73">
        <f t="shared" si="2"/>
        <v>0.45149389830977293</v>
      </c>
      <c r="G17" s="74">
        <v>207136</v>
      </c>
      <c r="H17" s="84">
        <f t="shared" si="3"/>
        <v>77.022981920340726</v>
      </c>
      <c r="I17" s="85">
        <f t="shared" si="4"/>
        <v>64.746195130256865</v>
      </c>
      <c r="J17" s="95">
        <f t="shared" si="5"/>
        <v>141.76917705059759</v>
      </c>
    </row>
    <row r="18" spans="1:10" x14ac:dyDescent="0.25">
      <c r="A18" s="68" t="s">
        <v>7</v>
      </c>
      <c r="B18" s="69">
        <v>9715505267</v>
      </c>
      <c r="C18" s="70">
        <v>8239739044.0000038</v>
      </c>
      <c r="D18" s="71">
        <f t="shared" si="0"/>
        <v>17955244311.000004</v>
      </c>
      <c r="E18" s="72">
        <f t="shared" si="1"/>
        <v>0.54109568762859694</v>
      </c>
      <c r="F18" s="73">
        <f t="shared" si="2"/>
        <v>0.45890431237140306</v>
      </c>
      <c r="G18" s="74">
        <v>218750</v>
      </c>
      <c r="H18" s="84">
        <f t="shared" si="3"/>
        <v>81.341617560803229</v>
      </c>
      <c r="I18" s="85">
        <f t="shared" si="4"/>
        <v>68.376478182178332</v>
      </c>
      <c r="J18" s="95">
        <f t="shared" si="5"/>
        <v>149.71809574298157</v>
      </c>
    </row>
    <row r="19" spans="1:10" x14ac:dyDescent="0.25">
      <c r="A19" s="68" t="s">
        <v>11</v>
      </c>
      <c r="B19" s="69">
        <v>2730976215.0000005</v>
      </c>
      <c r="C19" s="70">
        <v>2409018277</v>
      </c>
      <c r="D19" s="71">
        <f t="shared" si="0"/>
        <v>5139994492</v>
      </c>
      <c r="E19" s="72">
        <f t="shared" si="1"/>
        <v>0.53131889912538854</v>
      </c>
      <c r="F19" s="73">
        <f t="shared" si="2"/>
        <v>0.46868110087461162</v>
      </c>
      <c r="G19" s="74">
        <v>229245</v>
      </c>
      <c r="H19" s="84">
        <f t="shared" si="3"/>
        <v>85.244155966748963</v>
      </c>
      <c r="I19" s="85">
        <f t="shared" si="4"/>
        <v>71.656986243993003</v>
      </c>
      <c r="J19" s="95">
        <f t="shared" si="5"/>
        <v>156.90114221074197</v>
      </c>
    </row>
    <row r="20" spans="1:10" x14ac:dyDescent="0.25">
      <c r="A20" s="20" t="s">
        <v>19</v>
      </c>
      <c r="B20" s="21">
        <v>936183721</v>
      </c>
      <c r="C20" s="22">
        <v>1374341174.000001</v>
      </c>
      <c r="D20" s="23">
        <f t="shared" si="0"/>
        <v>2310524895.000001</v>
      </c>
      <c r="E20" s="24">
        <f t="shared" si="1"/>
        <v>0.40518226963315174</v>
      </c>
      <c r="F20" s="25">
        <f t="shared" si="2"/>
        <v>0.59481773036684826</v>
      </c>
      <c r="G20" s="67">
        <v>190375</v>
      </c>
      <c r="H20" s="86">
        <f t="shared" si="3"/>
        <v>70.790447740059037</v>
      </c>
      <c r="I20" s="87">
        <f t="shared" si="4"/>
        <v>59.507072155118621</v>
      </c>
      <c r="J20" s="96">
        <f t="shared" si="5"/>
        <v>130.29751989517766</v>
      </c>
    </row>
    <row r="21" spans="1:10" ht="15.75" thickBot="1" x14ac:dyDescent="0.3">
      <c r="A21" s="49" t="s">
        <v>61</v>
      </c>
      <c r="B21" s="50">
        <f>SUM(B7:B20)</f>
        <v>34080013534</v>
      </c>
      <c r="C21" s="51">
        <f>SUM(C7:C20)</f>
        <v>28647958717.000004</v>
      </c>
      <c r="D21" s="52">
        <f>SUM(D7:D20)</f>
        <v>62727972251</v>
      </c>
      <c r="E21" s="53">
        <f t="shared" si="1"/>
        <v>0.54329850481428088</v>
      </c>
      <c r="F21" s="54">
        <f t="shared" si="2"/>
        <v>0.45670149518571918</v>
      </c>
      <c r="G21" s="55"/>
      <c r="H21" s="49"/>
      <c r="I21" s="56"/>
      <c r="J21" s="57"/>
    </row>
    <row r="22" spans="1:10" s="8" customFormat="1" ht="17.25" x14ac:dyDescent="0.25">
      <c r="A22" s="9" t="s">
        <v>52</v>
      </c>
      <c r="B22" s="9"/>
      <c r="C22" s="9"/>
      <c r="D22" s="9">
        <v>88.7</v>
      </c>
      <c r="E22" s="58"/>
      <c r="F22" s="58"/>
    </row>
    <row r="23" spans="1:10" s="8" customFormat="1" x14ac:dyDescent="0.25">
      <c r="A23" s="9" t="s">
        <v>40</v>
      </c>
      <c r="B23" s="9"/>
      <c r="C23" s="9"/>
      <c r="D23" s="59">
        <f>(D22*365.25)/1000</f>
        <v>32.397675</v>
      </c>
    </row>
    <row r="24" spans="1:10" s="8" customFormat="1" ht="17.25" x14ac:dyDescent="0.25">
      <c r="A24" s="9" t="s">
        <v>101</v>
      </c>
      <c r="C24" s="79" t="s">
        <v>67</v>
      </c>
      <c r="D24" s="12" t="s">
        <v>77</v>
      </c>
      <c r="E24" s="12" t="s">
        <v>84</v>
      </c>
    </row>
    <row r="25" spans="1:10" s="8" customFormat="1" x14ac:dyDescent="0.25">
      <c r="C25" s="12">
        <v>2.9000000000000001E-2</v>
      </c>
      <c r="D25" s="12">
        <v>3.7999999999999999E-2</v>
      </c>
      <c r="E25" s="80">
        <v>3.7999999999999999E-2</v>
      </c>
      <c r="F25" s="97"/>
      <c r="G25" s="90"/>
      <c r="H25" s="60"/>
      <c r="I25" s="60"/>
    </row>
    <row r="26" spans="1:10" s="8" customFormat="1" ht="17.25" x14ac:dyDescent="0.25">
      <c r="A26" s="9" t="s">
        <v>100</v>
      </c>
      <c r="C26" s="9"/>
      <c r="D26" s="61">
        <f>(1+C25)*(1+D25)*(1+E25)</f>
        <v>1.1086898759999999</v>
      </c>
      <c r="E26" s="62"/>
      <c r="G26" s="91"/>
    </row>
    <row r="27" spans="1:10" s="8" customFormat="1" x14ac:dyDescent="0.25">
      <c r="A27" s="9" t="s">
        <v>41</v>
      </c>
      <c r="C27" s="9"/>
      <c r="D27" s="63">
        <v>0.1</v>
      </c>
      <c r="G27" s="89"/>
    </row>
    <row r="28" spans="1:10" s="8" customFormat="1" x14ac:dyDescent="0.25">
      <c r="A28" s="9" t="s">
        <v>42</v>
      </c>
      <c r="C28" s="9"/>
      <c r="D28" s="63">
        <v>0.02</v>
      </c>
    </row>
    <row r="29" spans="1:10" s="8" customFormat="1" x14ac:dyDescent="0.25">
      <c r="B29" s="60"/>
      <c r="C29" s="60"/>
    </row>
    <row r="30" spans="1:10" s="9" customFormat="1" x14ac:dyDescent="0.25">
      <c r="A30" s="64" t="s">
        <v>76</v>
      </c>
    </row>
    <row r="31" spans="1:10" s="9" customFormat="1" x14ac:dyDescent="0.25">
      <c r="A31" s="88" t="s">
        <v>82</v>
      </c>
    </row>
    <row r="32" spans="1:10" s="9" customFormat="1" ht="42" customHeight="1" x14ac:dyDescent="0.25">
      <c r="A32" s="155" t="s">
        <v>97</v>
      </c>
      <c r="B32" s="155"/>
      <c r="C32" s="155"/>
      <c r="D32" s="155"/>
      <c r="E32" s="155"/>
      <c r="F32" s="155"/>
      <c r="G32" s="155"/>
      <c r="H32" s="155"/>
    </row>
    <row r="33" spans="1:1" s="9" customFormat="1" x14ac:dyDescent="0.25">
      <c r="A33" s="88" t="s">
        <v>85</v>
      </c>
    </row>
    <row r="34" spans="1:1" s="9" customFormat="1" x14ac:dyDescent="0.25">
      <c r="A34" s="64" t="s">
        <v>99</v>
      </c>
    </row>
    <row r="35" spans="1:1" s="9" customFormat="1" x14ac:dyDescent="0.25">
      <c r="A35" s="64" t="s">
        <v>98</v>
      </c>
    </row>
    <row r="36" spans="1:1" s="8" customFormat="1" x14ac:dyDescent="0.25">
      <c r="A36" s="64" t="s">
        <v>59</v>
      </c>
    </row>
    <row r="37" spans="1:1" s="8" customFormat="1" x14ac:dyDescent="0.25"/>
    <row r="38" spans="1:1" s="8" customFormat="1" x14ac:dyDescent="0.25"/>
  </sheetData>
  <sheetProtection password="E100" sheet="1"/>
  <mergeCells count="4">
    <mergeCell ref="A2:J2"/>
    <mergeCell ref="A3:J3"/>
    <mergeCell ref="H4:J4"/>
    <mergeCell ref="A32:H32"/>
  </mergeCells>
  <hyperlinks>
    <hyperlink ref="A31" r:id="rId1" xr:uid="{39AC1870-BD34-4479-8160-A1AA9451D41F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EF593-235E-437A-B1DC-7B6A7FBD7A22}">
  <dimension ref="A1:K38"/>
  <sheetViews>
    <sheetView zoomScaleNormal="100" workbookViewId="0">
      <selection activeCell="J7" sqref="J7:J20"/>
    </sheetView>
  </sheetViews>
  <sheetFormatPr defaultColWidth="0" defaultRowHeight="15" zeroHeight="1" x14ac:dyDescent="0.25"/>
  <cols>
    <col min="1" max="1" width="19.7109375" bestFit="1" customWidth="1"/>
    <col min="2" max="2" width="18.7109375" customWidth="1"/>
    <col min="3" max="4" width="18.7109375" bestFit="1" customWidth="1"/>
    <col min="5" max="6" width="11.28515625" customWidth="1"/>
    <col min="7" max="7" width="21.28515625" bestFit="1" customWidth="1"/>
    <col min="8" max="9" width="15.7109375" bestFit="1" customWidth="1"/>
    <col min="10" max="10" width="21.7109375" customWidth="1"/>
    <col min="11" max="11" width="20.7109375" style="8" hidden="1" customWidth="1"/>
  </cols>
  <sheetData>
    <row r="1" spans="1:11" ht="15.75" x14ac:dyDescent="0.25">
      <c r="A1" s="81" t="s">
        <v>92</v>
      </c>
      <c r="B1" s="8"/>
      <c r="C1" s="8"/>
      <c r="D1" s="8"/>
      <c r="E1" s="8"/>
      <c r="F1" s="8"/>
      <c r="G1" s="8"/>
      <c r="H1" s="8"/>
      <c r="I1" s="8"/>
      <c r="J1" s="8"/>
    </row>
    <row r="2" spans="1:11" ht="42" customHeight="1" x14ac:dyDescent="0.25">
      <c r="A2" s="154" t="s">
        <v>73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1" ht="15.75" thickBot="1" x14ac:dyDescent="0.3">
      <c r="A3" s="153" t="s">
        <v>72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11" ht="15.75" thickBot="1" x14ac:dyDescent="0.3">
      <c r="A4" s="78" t="s">
        <v>93</v>
      </c>
      <c r="B4" s="104"/>
      <c r="C4" s="28"/>
      <c r="D4" s="28"/>
      <c r="E4" s="28"/>
      <c r="F4" s="28"/>
      <c r="G4" s="29"/>
      <c r="H4" s="150" t="s">
        <v>58</v>
      </c>
      <c r="I4" s="151"/>
      <c r="J4" s="152"/>
    </row>
    <row r="5" spans="1:11" s="5" customFormat="1" ht="68.25" customHeight="1" x14ac:dyDescent="0.25">
      <c r="A5" s="30" t="s">
        <v>0</v>
      </c>
      <c r="B5" s="31" t="s">
        <v>45</v>
      </c>
      <c r="C5" s="33" t="s">
        <v>43</v>
      </c>
      <c r="D5" s="34" t="s">
        <v>44</v>
      </c>
      <c r="E5" s="105" t="s">
        <v>54</v>
      </c>
      <c r="F5" s="106" t="s">
        <v>55</v>
      </c>
      <c r="G5" s="35" t="s">
        <v>95</v>
      </c>
      <c r="H5" s="36" t="s">
        <v>56</v>
      </c>
      <c r="I5" s="37" t="s">
        <v>57</v>
      </c>
      <c r="J5" s="92" t="s">
        <v>62</v>
      </c>
      <c r="K5" s="92" t="s">
        <v>94</v>
      </c>
    </row>
    <row r="6" spans="1:11" s="10" customFormat="1" ht="15.75" customHeight="1" thickBot="1" x14ac:dyDescent="0.3">
      <c r="A6" s="39"/>
      <c r="B6" s="40" t="s">
        <v>47</v>
      </c>
      <c r="C6" s="41" t="s">
        <v>47</v>
      </c>
      <c r="D6" s="42" t="s">
        <v>47</v>
      </c>
      <c r="E6" s="43" t="s">
        <v>46</v>
      </c>
      <c r="F6" s="44" t="s">
        <v>46</v>
      </c>
      <c r="G6" s="45" t="s">
        <v>48</v>
      </c>
      <c r="H6" s="46" t="s">
        <v>53</v>
      </c>
      <c r="I6" s="47" t="s">
        <v>53</v>
      </c>
      <c r="J6" s="93" t="s">
        <v>53</v>
      </c>
      <c r="K6" s="93" t="s">
        <v>53</v>
      </c>
    </row>
    <row r="7" spans="1:11" x14ac:dyDescent="0.25">
      <c r="A7" s="13" t="s">
        <v>6</v>
      </c>
      <c r="B7" s="14">
        <v>3617959811</v>
      </c>
      <c r="C7" s="15">
        <v>3762548008</v>
      </c>
      <c r="D7" s="16">
        <f t="shared" ref="D7:D20" si="0">B7+C7</f>
        <v>7380507819</v>
      </c>
      <c r="E7" s="107">
        <f t="shared" ref="E7:E21" si="1">(B7/D7)</f>
        <v>0.49020472570818369</v>
      </c>
      <c r="F7" s="108">
        <f t="shared" ref="F7:F21" si="2">(C7/D7)</f>
        <v>0.50979527429181637</v>
      </c>
      <c r="G7" s="98">
        <v>323030.14</v>
      </c>
      <c r="H7" s="82">
        <f t="shared" ref="H7:H20" si="3">($D$28*$E$21*((G7*$D$26)/$D$23))</f>
        <v>127.01770866831745</v>
      </c>
      <c r="I7" s="83">
        <f t="shared" ref="I7:I20" si="4">($D$28*$F$21*((G7*$D$26)/$D$23))</f>
        <v>108.45304363300316</v>
      </c>
      <c r="J7" s="94">
        <f t="shared" ref="J7:J20" si="5">H7+I7</f>
        <v>235.4707523013206</v>
      </c>
      <c r="K7" s="101">
        <f t="shared" ref="K7:K20" si="6">$D$28*(G7*$D$26)/$D$23</f>
        <v>235.4707523013206</v>
      </c>
    </row>
    <row r="8" spans="1:11" s="8" customFormat="1" x14ac:dyDescent="0.25">
      <c r="A8" s="68" t="s">
        <v>8</v>
      </c>
      <c r="B8" s="69">
        <v>1136145160.9999993</v>
      </c>
      <c r="C8" s="70">
        <v>1148786260.9999998</v>
      </c>
      <c r="D8" s="71">
        <f t="shared" si="0"/>
        <v>2284931421.999999</v>
      </c>
      <c r="E8" s="109">
        <f t="shared" si="1"/>
        <v>0.49723381194763916</v>
      </c>
      <c r="F8" s="110">
        <f t="shared" si="2"/>
        <v>0.50276618805236084</v>
      </c>
      <c r="G8" s="99">
        <v>217950.524</v>
      </c>
      <c r="H8" s="84">
        <f t="shared" si="3"/>
        <v>85.69966926782476</v>
      </c>
      <c r="I8" s="85">
        <f t="shared" si="4"/>
        <v>73.173969739194931</v>
      </c>
      <c r="J8" s="95">
        <f t="shared" si="5"/>
        <v>158.87363900701968</v>
      </c>
      <c r="K8" s="101">
        <f t="shared" si="6"/>
        <v>158.87363900701968</v>
      </c>
    </row>
    <row r="9" spans="1:11" s="8" customFormat="1" x14ac:dyDescent="0.25">
      <c r="A9" s="68" t="s">
        <v>16</v>
      </c>
      <c r="B9" s="69">
        <v>2641037703.9999995</v>
      </c>
      <c r="C9" s="70">
        <v>2777960374.0000005</v>
      </c>
      <c r="D9" s="71">
        <f t="shared" si="0"/>
        <v>5418998078</v>
      </c>
      <c r="E9" s="109">
        <f t="shared" si="1"/>
        <v>0.48736642198159486</v>
      </c>
      <c r="F9" s="110">
        <f t="shared" si="2"/>
        <v>0.51263357801840514</v>
      </c>
      <c r="G9" s="99">
        <v>235728.315</v>
      </c>
      <c r="H9" s="84">
        <f t="shared" si="3"/>
        <v>92.690020935951566</v>
      </c>
      <c r="I9" s="85">
        <f t="shared" si="4"/>
        <v>79.142624995393035</v>
      </c>
      <c r="J9" s="95">
        <f t="shared" si="5"/>
        <v>171.83264593134459</v>
      </c>
      <c r="K9" s="101">
        <f t="shared" si="6"/>
        <v>171.83264593134462</v>
      </c>
    </row>
    <row r="10" spans="1:11" s="8" customFormat="1" x14ac:dyDescent="0.25">
      <c r="A10" s="68" t="s">
        <v>10</v>
      </c>
      <c r="B10" s="69">
        <v>907762694</v>
      </c>
      <c r="C10" s="70">
        <v>682485425</v>
      </c>
      <c r="D10" s="71">
        <f t="shared" si="0"/>
        <v>1590248119</v>
      </c>
      <c r="E10" s="109">
        <f t="shared" si="1"/>
        <v>0.57083085535786127</v>
      </c>
      <c r="F10" s="110">
        <f t="shared" si="2"/>
        <v>0.42916914464213868</v>
      </c>
      <c r="G10" s="99">
        <v>234405.95699999999</v>
      </c>
      <c r="H10" s="84">
        <f t="shared" si="3"/>
        <v>92.170060528544312</v>
      </c>
      <c r="I10" s="85">
        <f t="shared" si="4"/>
        <v>78.698661005307002</v>
      </c>
      <c r="J10" s="95">
        <f t="shared" si="5"/>
        <v>170.86872153385133</v>
      </c>
      <c r="K10" s="101">
        <f t="shared" si="6"/>
        <v>170.86872153385136</v>
      </c>
    </row>
    <row r="11" spans="1:11" s="8" customFormat="1" x14ac:dyDescent="0.25">
      <c r="A11" s="68" t="s">
        <v>15</v>
      </c>
      <c r="B11" s="69">
        <v>1090721214.0000005</v>
      </c>
      <c r="C11" s="70">
        <v>853007849.00000048</v>
      </c>
      <c r="D11" s="71">
        <f t="shared" si="0"/>
        <v>1943729063.000001</v>
      </c>
      <c r="E11" s="109">
        <f t="shared" si="1"/>
        <v>0.56114879113684368</v>
      </c>
      <c r="F11" s="110">
        <f t="shared" si="2"/>
        <v>0.43885120886315626</v>
      </c>
      <c r="G11" s="99">
        <v>228958.139</v>
      </c>
      <c r="H11" s="84">
        <f t="shared" si="3"/>
        <v>90.027940416773902</v>
      </c>
      <c r="I11" s="85">
        <f t="shared" si="4"/>
        <v>76.86962906649579</v>
      </c>
      <c r="J11" s="95">
        <f t="shared" si="5"/>
        <v>166.89756948326971</v>
      </c>
      <c r="K11" s="101">
        <f t="shared" si="6"/>
        <v>166.89756948326968</v>
      </c>
    </row>
    <row r="12" spans="1:11" s="8" customFormat="1" x14ac:dyDescent="0.25">
      <c r="A12" s="68" t="s">
        <v>13</v>
      </c>
      <c r="B12" s="69">
        <v>1045099238.9999999</v>
      </c>
      <c r="C12" s="70">
        <v>1089720584.9999998</v>
      </c>
      <c r="D12" s="71">
        <f t="shared" si="0"/>
        <v>2134819823.9999995</v>
      </c>
      <c r="E12" s="109">
        <f t="shared" si="1"/>
        <v>0.48954915410229022</v>
      </c>
      <c r="F12" s="110">
        <f t="shared" si="2"/>
        <v>0.51045084589770984</v>
      </c>
      <c r="G12" s="99">
        <v>233940.22700000001</v>
      </c>
      <c r="H12" s="84">
        <f t="shared" si="3"/>
        <v>91.986932237611171</v>
      </c>
      <c r="I12" s="85">
        <f t="shared" si="4"/>
        <v>78.542298394650302</v>
      </c>
      <c r="J12" s="95">
        <f t="shared" si="5"/>
        <v>170.52923063226149</v>
      </c>
      <c r="K12" s="101">
        <f t="shared" si="6"/>
        <v>170.52923063226149</v>
      </c>
    </row>
    <row r="13" spans="1:11" s="8" customFormat="1" x14ac:dyDescent="0.25">
      <c r="A13" s="68" t="s">
        <v>12</v>
      </c>
      <c r="B13" s="69">
        <v>2866275524</v>
      </c>
      <c r="C13" s="70">
        <v>2366474622</v>
      </c>
      <c r="D13" s="71">
        <f t="shared" si="0"/>
        <v>5232750146</v>
      </c>
      <c r="E13" s="109">
        <f t="shared" si="1"/>
        <v>0.54775700043523534</v>
      </c>
      <c r="F13" s="110">
        <f t="shared" si="2"/>
        <v>0.4522429995647646</v>
      </c>
      <c r="G13" s="99">
        <v>227733.51199999999</v>
      </c>
      <c r="H13" s="84">
        <f t="shared" si="3"/>
        <v>89.546408521597314</v>
      </c>
      <c r="I13" s="85">
        <f t="shared" si="4"/>
        <v>76.458476950890855</v>
      </c>
      <c r="J13" s="95">
        <f t="shared" si="5"/>
        <v>166.00488547248818</v>
      </c>
      <c r="K13" s="101">
        <f t="shared" si="6"/>
        <v>166.00488547248816</v>
      </c>
    </row>
    <row r="14" spans="1:11" s="8" customFormat="1" x14ac:dyDescent="0.25">
      <c r="A14" s="68" t="s">
        <v>18</v>
      </c>
      <c r="B14" s="69">
        <v>2185772789</v>
      </c>
      <c r="C14" s="70">
        <v>1714267928.9999995</v>
      </c>
      <c r="D14" s="71">
        <f>B14+C14</f>
        <v>3900040717.9999995</v>
      </c>
      <c r="E14" s="109">
        <f t="shared" si="1"/>
        <v>0.56044870991011031</v>
      </c>
      <c r="F14" s="110">
        <f t="shared" si="2"/>
        <v>0.43955129008988969</v>
      </c>
      <c r="G14" s="99">
        <v>222848.78700000001</v>
      </c>
      <c r="H14" s="84">
        <f t="shared" si="3"/>
        <v>87.625700512818796</v>
      </c>
      <c r="I14" s="85">
        <f t="shared" si="4"/>
        <v>74.818495946145546</v>
      </c>
      <c r="J14" s="95">
        <f t="shared" si="5"/>
        <v>162.44419645896434</v>
      </c>
      <c r="K14" s="101">
        <f t="shared" si="6"/>
        <v>162.44419645896434</v>
      </c>
    </row>
    <row r="15" spans="1:11" s="8" customFormat="1" x14ac:dyDescent="0.25">
      <c r="A15" s="68" t="s">
        <v>17</v>
      </c>
      <c r="B15" s="69">
        <v>2507665648</v>
      </c>
      <c r="C15" s="70">
        <v>1297311593.9999995</v>
      </c>
      <c r="D15" s="71">
        <f t="shared" si="0"/>
        <v>3804977241.9999995</v>
      </c>
      <c r="E15" s="109">
        <f t="shared" si="1"/>
        <v>0.65904879017933438</v>
      </c>
      <c r="F15" s="110">
        <f t="shared" si="2"/>
        <v>0.34095120982066562</v>
      </c>
      <c r="G15" s="99">
        <v>219426.38800000001</v>
      </c>
      <c r="H15" s="84">
        <f t="shared" si="3"/>
        <v>86.279989307267698</v>
      </c>
      <c r="I15" s="85">
        <f t="shared" si="4"/>
        <v>73.669471313098768</v>
      </c>
      <c r="J15" s="95">
        <f t="shared" si="5"/>
        <v>159.94946062036647</v>
      </c>
      <c r="K15" s="101">
        <f t="shared" si="6"/>
        <v>159.94946062036647</v>
      </c>
    </row>
    <row r="16" spans="1:11" s="8" customFormat="1" x14ac:dyDescent="0.25">
      <c r="A16" s="68" t="s">
        <v>14</v>
      </c>
      <c r="B16" s="69">
        <v>2371306174.999999</v>
      </c>
      <c r="C16" s="70">
        <v>991652091.99999964</v>
      </c>
      <c r="D16" s="71">
        <f t="shared" si="0"/>
        <v>3362958266.9999986</v>
      </c>
      <c r="E16" s="109">
        <f t="shared" si="1"/>
        <v>0.70512506749463033</v>
      </c>
      <c r="F16" s="110">
        <f t="shared" si="2"/>
        <v>0.29487493250536972</v>
      </c>
      <c r="G16" s="99">
        <v>235119.73699999999</v>
      </c>
      <c r="H16" s="84">
        <f t="shared" si="3"/>
        <v>92.450723813070269</v>
      </c>
      <c r="I16" s="85">
        <f t="shared" si="4"/>
        <v>78.938303081691473</v>
      </c>
      <c r="J16" s="95">
        <f t="shared" si="5"/>
        <v>171.38902689476174</v>
      </c>
      <c r="K16" s="101">
        <f t="shared" si="6"/>
        <v>171.38902689476171</v>
      </c>
    </row>
    <row r="17" spans="1:11" x14ac:dyDescent="0.25">
      <c r="A17" s="68" t="s">
        <v>9</v>
      </c>
      <c r="B17" s="69">
        <v>1488881382.0000005</v>
      </c>
      <c r="C17" s="70">
        <v>1257603005</v>
      </c>
      <c r="D17" s="71">
        <f t="shared" si="0"/>
        <v>2746484387.0000005</v>
      </c>
      <c r="E17" s="109">
        <f t="shared" si="1"/>
        <v>0.54210444051579465</v>
      </c>
      <c r="F17" s="110">
        <f t="shared" si="2"/>
        <v>0.45789555948420535</v>
      </c>
      <c r="G17" s="99">
        <v>229994.33799999999</v>
      </c>
      <c r="H17" s="84">
        <f t="shared" si="3"/>
        <v>90.435381105448954</v>
      </c>
      <c r="I17" s="85">
        <f t="shared" si="4"/>
        <v>77.217519004442352</v>
      </c>
      <c r="J17" s="95">
        <f t="shared" si="5"/>
        <v>167.65290010989131</v>
      </c>
      <c r="K17" s="101">
        <f t="shared" si="6"/>
        <v>167.65290010989131</v>
      </c>
    </row>
    <row r="18" spans="1:11" x14ac:dyDescent="0.25">
      <c r="A18" s="68" t="s">
        <v>7</v>
      </c>
      <c r="B18" s="69">
        <v>10400219489.999996</v>
      </c>
      <c r="C18" s="70">
        <v>9172955806.9999866</v>
      </c>
      <c r="D18" s="71">
        <f t="shared" si="0"/>
        <v>19573175296.999985</v>
      </c>
      <c r="E18" s="109">
        <f t="shared" si="1"/>
        <v>0.53135065374875867</v>
      </c>
      <c r="F18" s="110">
        <f t="shared" si="2"/>
        <v>0.46864934625124122</v>
      </c>
      <c r="G18" s="99">
        <v>238993.65599999999</v>
      </c>
      <c r="H18" s="84">
        <f t="shared" si="3"/>
        <v>93.973975838242453</v>
      </c>
      <c r="I18" s="85">
        <f t="shared" si="4"/>
        <v>80.238919508188758</v>
      </c>
      <c r="J18" s="95">
        <f t="shared" si="5"/>
        <v>174.2128953464312</v>
      </c>
      <c r="K18" s="101">
        <f t="shared" si="6"/>
        <v>174.2128953464312</v>
      </c>
    </row>
    <row r="19" spans="1:11" x14ac:dyDescent="0.25">
      <c r="A19" s="68" t="s">
        <v>11</v>
      </c>
      <c r="B19" s="69">
        <v>3021322559</v>
      </c>
      <c r="C19" s="70">
        <v>2608520710</v>
      </c>
      <c r="D19" s="71">
        <f t="shared" si="0"/>
        <v>5629843269</v>
      </c>
      <c r="E19" s="109">
        <f t="shared" si="1"/>
        <v>0.53666193082790059</v>
      </c>
      <c r="F19" s="110">
        <f t="shared" si="2"/>
        <v>0.46333806917209935</v>
      </c>
      <c r="G19" s="99">
        <v>238353.927</v>
      </c>
      <c r="H19" s="84">
        <f t="shared" si="3"/>
        <v>93.72242992445041</v>
      </c>
      <c r="I19" s="85">
        <f t="shared" si="4"/>
        <v>80.024139063397158</v>
      </c>
      <c r="J19" s="95">
        <f t="shared" si="5"/>
        <v>173.74656898784758</v>
      </c>
      <c r="K19" s="101">
        <f t="shared" si="6"/>
        <v>173.74656898784755</v>
      </c>
    </row>
    <row r="20" spans="1:11" x14ac:dyDescent="0.25">
      <c r="A20" s="20" t="s">
        <v>19</v>
      </c>
      <c r="B20" s="21">
        <v>1197842525.0000005</v>
      </c>
      <c r="C20" s="22">
        <v>1423161295.0000007</v>
      </c>
      <c r="D20" s="23">
        <f t="shared" si="0"/>
        <v>2621003820.000001</v>
      </c>
      <c r="E20" s="111">
        <f t="shared" si="1"/>
        <v>0.45701670324158478</v>
      </c>
      <c r="F20" s="112">
        <f t="shared" si="2"/>
        <v>0.54298329675841528</v>
      </c>
      <c r="G20" s="100">
        <v>217992.18900000001</v>
      </c>
      <c r="H20" s="86">
        <f t="shared" si="3"/>
        <v>85.71605223701664</v>
      </c>
      <c r="I20" s="87">
        <f t="shared" si="4"/>
        <v>73.187958204986302</v>
      </c>
      <c r="J20" s="96">
        <f t="shared" si="5"/>
        <v>158.90401044200294</v>
      </c>
      <c r="K20" s="101">
        <f t="shared" si="6"/>
        <v>158.90401044200294</v>
      </c>
    </row>
    <row r="21" spans="1:11" ht="15.75" thickBot="1" x14ac:dyDescent="0.3">
      <c r="A21" s="49" t="s">
        <v>61</v>
      </c>
      <c r="B21" s="50">
        <f>SUM(B7:B20)</f>
        <v>36478011915</v>
      </c>
      <c r="C21" s="51">
        <f>SUM(C7:C20)</f>
        <v>31146455555.999985</v>
      </c>
      <c r="D21" s="52">
        <f>SUM(D7:D20)</f>
        <v>67624467470.999985</v>
      </c>
      <c r="E21" s="113">
        <f t="shared" si="1"/>
        <v>0.5394203204726632</v>
      </c>
      <c r="F21" s="114">
        <f t="shared" si="2"/>
        <v>0.4605796795273368</v>
      </c>
      <c r="G21" s="55"/>
      <c r="H21" s="49"/>
      <c r="I21" s="56"/>
      <c r="J21" s="57"/>
      <c r="K21"/>
    </row>
    <row r="22" spans="1:11" s="8" customFormat="1" ht="17.25" x14ac:dyDescent="0.25">
      <c r="A22" s="9" t="s">
        <v>52</v>
      </c>
      <c r="B22" s="9"/>
      <c r="C22" s="9"/>
      <c r="D22" s="9">
        <v>88.7</v>
      </c>
      <c r="E22" s="58"/>
      <c r="F22" s="58"/>
    </row>
    <row r="23" spans="1:11" s="8" customFormat="1" ht="14.65" customHeight="1" x14ac:dyDescent="0.25">
      <c r="A23" s="9" t="s">
        <v>40</v>
      </c>
      <c r="B23" s="9"/>
      <c r="C23" s="9"/>
      <c r="D23" s="59">
        <f>(D22*365.25)/1000</f>
        <v>32.397675</v>
      </c>
    </row>
    <row r="24" spans="1:11" s="8" customFormat="1" ht="17.25" x14ac:dyDescent="0.25">
      <c r="A24" s="9" t="s">
        <v>87</v>
      </c>
      <c r="C24" s="79" t="s">
        <v>77</v>
      </c>
      <c r="D24" s="12" t="s">
        <v>84</v>
      </c>
      <c r="E24" s="12" t="s">
        <v>86</v>
      </c>
    </row>
    <row r="25" spans="1:11" s="8" customFormat="1" x14ac:dyDescent="0.25">
      <c r="C25" s="12">
        <v>3.7999999999999999E-2</v>
      </c>
      <c r="D25" s="12">
        <v>0.112</v>
      </c>
      <c r="E25" s="80">
        <v>2.3E-2</v>
      </c>
      <c r="F25" s="97"/>
      <c r="G25" s="90"/>
      <c r="H25" s="60"/>
      <c r="I25" s="60"/>
    </row>
    <row r="26" spans="1:11" s="8" customFormat="1" ht="17.25" x14ac:dyDescent="0.25">
      <c r="A26" s="9" t="s">
        <v>88</v>
      </c>
      <c r="C26" s="9"/>
      <c r="D26" s="61">
        <f>(1+C25)*(1+D25)*(1+E25)</f>
        <v>1.180803888</v>
      </c>
      <c r="E26" s="62"/>
      <c r="G26" s="91"/>
    </row>
    <row r="27" spans="1:11" s="8" customFormat="1" x14ac:dyDescent="0.25">
      <c r="A27" s="9" t="s">
        <v>41</v>
      </c>
      <c r="C27" s="9"/>
      <c r="D27" s="63">
        <v>0.12</v>
      </c>
      <c r="G27" s="89"/>
    </row>
    <row r="28" spans="1:11" s="8" customFormat="1" x14ac:dyDescent="0.25">
      <c r="A28" s="9" t="s">
        <v>42</v>
      </c>
      <c r="C28" s="9"/>
      <c r="D28" s="63">
        <v>0.02</v>
      </c>
    </row>
    <row r="29" spans="1:11" s="8" customFormat="1" x14ac:dyDescent="0.25">
      <c r="B29" s="60"/>
      <c r="C29" s="60"/>
    </row>
    <row r="30" spans="1:11" s="9" customFormat="1" x14ac:dyDescent="0.25">
      <c r="A30" s="64" t="s">
        <v>89</v>
      </c>
    </row>
    <row r="31" spans="1:11" s="9" customFormat="1" x14ac:dyDescent="0.25">
      <c r="A31" s="88" t="s">
        <v>82</v>
      </c>
    </row>
    <row r="32" spans="1:11" s="9" customFormat="1" ht="42" customHeight="1" x14ac:dyDescent="0.25">
      <c r="A32" s="155" t="s">
        <v>104</v>
      </c>
      <c r="B32" s="155"/>
      <c r="C32" s="155"/>
      <c r="D32" s="155"/>
      <c r="E32" s="155"/>
      <c r="F32" s="155"/>
      <c r="G32" s="155"/>
      <c r="H32" s="155"/>
    </row>
    <row r="33" spans="1:1" s="9" customFormat="1" x14ac:dyDescent="0.25">
      <c r="A33" s="88" t="s">
        <v>105</v>
      </c>
    </row>
    <row r="34" spans="1:1" s="9" customFormat="1" x14ac:dyDescent="0.25">
      <c r="A34" s="64" t="s">
        <v>90</v>
      </c>
    </row>
    <row r="35" spans="1:1" s="9" customFormat="1" x14ac:dyDescent="0.25">
      <c r="A35" s="64" t="s">
        <v>91</v>
      </c>
    </row>
    <row r="36" spans="1:1" s="8" customFormat="1" x14ac:dyDescent="0.25">
      <c r="A36" s="64" t="s">
        <v>59</v>
      </c>
    </row>
    <row r="37" spans="1:1" s="8" customFormat="1" x14ac:dyDescent="0.25"/>
    <row r="38" spans="1:1" s="8" customFormat="1" x14ac:dyDescent="0.25"/>
  </sheetData>
  <sheetProtection password="8101" sheet="1"/>
  <mergeCells count="4">
    <mergeCell ref="A2:J2"/>
    <mergeCell ref="A3:J3"/>
    <mergeCell ref="H4:J4"/>
    <mergeCell ref="A32:H32"/>
  </mergeCells>
  <hyperlinks>
    <hyperlink ref="A31" r:id="rId1" xr:uid="{87DEDCA8-56BF-4B0F-8450-8D3F9C2CF3D7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67B63-1EA8-4A65-A3B6-7275A4CD1169}">
  <dimension ref="A1:K38"/>
  <sheetViews>
    <sheetView topLeftCell="A2" zoomScaleNormal="100" workbookViewId="0">
      <selection activeCell="D28" sqref="D28 E21 G9 D26 D23"/>
    </sheetView>
  </sheetViews>
  <sheetFormatPr defaultColWidth="0" defaultRowHeight="15" zeroHeight="1" x14ac:dyDescent="0.25"/>
  <cols>
    <col min="1" max="1" width="19.7109375" bestFit="1" customWidth="1"/>
    <col min="2" max="2" width="18.7109375" customWidth="1"/>
    <col min="3" max="4" width="18.7109375" bestFit="1" customWidth="1"/>
    <col min="5" max="6" width="11.28515625" customWidth="1"/>
    <col min="7" max="7" width="21.28515625" bestFit="1" customWidth="1"/>
    <col min="8" max="9" width="15.7109375" bestFit="1" customWidth="1"/>
    <col min="10" max="10" width="21.7109375" customWidth="1"/>
    <col min="11" max="11" width="20.7109375" style="8" hidden="1" customWidth="1"/>
  </cols>
  <sheetData>
    <row r="1" spans="1:11" ht="15.75" x14ac:dyDescent="0.25">
      <c r="A1" s="81" t="s">
        <v>106</v>
      </c>
      <c r="B1" s="8"/>
      <c r="C1" s="8"/>
      <c r="D1" s="8"/>
      <c r="E1" s="8"/>
      <c r="F1" s="8"/>
      <c r="G1" s="8"/>
      <c r="H1" s="8"/>
      <c r="I1" s="8"/>
      <c r="J1" s="8"/>
    </row>
    <row r="2" spans="1:11" ht="42" customHeight="1" x14ac:dyDescent="0.25">
      <c r="A2" s="154" t="s">
        <v>73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1" ht="15.75" thickBot="1" x14ac:dyDescent="0.3">
      <c r="A3" s="153" t="s">
        <v>72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11" ht="15.75" thickBot="1" x14ac:dyDescent="0.3">
      <c r="A4" s="78" t="s">
        <v>117</v>
      </c>
      <c r="B4" s="104"/>
      <c r="C4" s="28"/>
      <c r="D4" s="28"/>
      <c r="E4" s="28"/>
      <c r="F4" s="28"/>
      <c r="G4" s="29"/>
      <c r="H4" s="150" t="s">
        <v>58</v>
      </c>
      <c r="I4" s="151"/>
      <c r="J4" s="152"/>
    </row>
    <row r="5" spans="1:11" s="5" customFormat="1" ht="68.25" customHeight="1" x14ac:dyDescent="0.25">
      <c r="A5" s="30" t="s">
        <v>0</v>
      </c>
      <c r="B5" s="31" t="s">
        <v>45</v>
      </c>
      <c r="C5" s="33" t="s">
        <v>43</v>
      </c>
      <c r="D5" s="34" t="s">
        <v>44</v>
      </c>
      <c r="E5" s="105" t="s">
        <v>54</v>
      </c>
      <c r="F5" s="106" t="s">
        <v>55</v>
      </c>
      <c r="G5" s="35" t="s">
        <v>112</v>
      </c>
      <c r="H5" s="36" t="s">
        <v>56</v>
      </c>
      <c r="I5" s="37" t="s">
        <v>57</v>
      </c>
      <c r="J5" s="92" t="s">
        <v>62</v>
      </c>
      <c r="K5" s="92" t="s">
        <v>94</v>
      </c>
    </row>
    <row r="6" spans="1:11" s="10" customFormat="1" ht="15.75" customHeight="1" thickBot="1" x14ac:dyDescent="0.3">
      <c r="A6" s="39"/>
      <c r="B6" s="40" t="s">
        <v>47</v>
      </c>
      <c r="C6" s="41" t="s">
        <v>47</v>
      </c>
      <c r="D6" s="42" t="s">
        <v>47</v>
      </c>
      <c r="E6" s="43" t="s">
        <v>46</v>
      </c>
      <c r="F6" s="44" t="s">
        <v>46</v>
      </c>
      <c r="G6" s="45" t="s">
        <v>48</v>
      </c>
      <c r="H6" s="46" t="s">
        <v>53</v>
      </c>
      <c r="I6" s="47" t="s">
        <v>53</v>
      </c>
      <c r="J6" s="93" t="s">
        <v>53</v>
      </c>
      <c r="K6" s="93" t="s">
        <v>53</v>
      </c>
    </row>
    <row r="7" spans="1:11" x14ac:dyDescent="0.25">
      <c r="A7" s="13" t="s">
        <v>6</v>
      </c>
      <c r="B7" s="14">
        <v>3617959811</v>
      </c>
      <c r="C7" s="15">
        <v>3762548008</v>
      </c>
      <c r="D7" s="16">
        <f t="shared" ref="D7:D20" si="0">B7+C7</f>
        <v>7380507819</v>
      </c>
      <c r="E7" s="107">
        <f t="shared" ref="E7:E21" si="1">(B7/D7)</f>
        <v>0.49020472570818369</v>
      </c>
      <c r="F7" s="108">
        <f t="shared" ref="F7:F21" si="2">(C7/D7)</f>
        <v>0.50979527429181637</v>
      </c>
      <c r="G7" s="98">
        <v>340741.53049999999</v>
      </c>
      <c r="H7" s="82">
        <f>($D$28*$E$21*((G7*$D$26)/$D$23))</f>
        <v>131.52797363459294</v>
      </c>
      <c r="I7" s="83">
        <f t="shared" ref="I7:I20" si="3">($D$28*$F$21*((G7*$D$26)/$D$23))</f>
        <v>112.30409690984354</v>
      </c>
      <c r="J7" s="94">
        <f t="shared" ref="J7:J20" si="4">H7+I7</f>
        <v>243.83207054443648</v>
      </c>
      <c r="K7" s="101">
        <f t="shared" ref="K7:K20" si="5">$D$28*(G7*$D$26)/$D$23</f>
        <v>243.83207054443648</v>
      </c>
    </row>
    <row r="8" spans="1:11" s="8" customFormat="1" x14ac:dyDescent="0.25">
      <c r="A8" s="68" t="s">
        <v>8</v>
      </c>
      <c r="B8" s="69">
        <v>1136145160.9999993</v>
      </c>
      <c r="C8" s="70">
        <v>1148786260.9999998</v>
      </c>
      <c r="D8" s="71">
        <f t="shared" si="0"/>
        <v>2284931421.999999</v>
      </c>
      <c r="E8" s="109">
        <f t="shared" si="1"/>
        <v>0.49723381194763916</v>
      </c>
      <c r="F8" s="110">
        <f t="shared" si="2"/>
        <v>0.50276618805236084</v>
      </c>
      <c r="G8" s="99">
        <v>239384.49129999999</v>
      </c>
      <c r="H8" s="84">
        <f t="shared" ref="H8:H20" si="6">($D$28*$E$21*((G8*$D$26)/$D$23))</f>
        <v>92.403638071458502</v>
      </c>
      <c r="I8" s="85">
        <f t="shared" si="3"/>
        <v>78.898099301895328</v>
      </c>
      <c r="J8" s="95">
        <f t="shared" si="4"/>
        <v>171.30173737335383</v>
      </c>
      <c r="K8" s="101">
        <f t="shared" si="5"/>
        <v>171.30173737335383</v>
      </c>
    </row>
    <row r="9" spans="1:11" s="8" customFormat="1" x14ac:dyDescent="0.25">
      <c r="A9" s="68" t="s">
        <v>16</v>
      </c>
      <c r="B9" s="69">
        <v>2641037703.9999995</v>
      </c>
      <c r="C9" s="70">
        <v>2777960374.0000005</v>
      </c>
      <c r="D9" s="71">
        <f t="shared" si="0"/>
        <v>5418998078</v>
      </c>
      <c r="E9" s="109">
        <f t="shared" si="1"/>
        <v>0.48736642198159486</v>
      </c>
      <c r="F9" s="110">
        <f t="shared" si="2"/>
        <v>0.51263357801840514</v>
      </c>
      <c r="G9" s="99">
        <v>253647.25210000001</v>
      </c>
      <c r="H9" s="84">
        <f t="shared" si="6"/>
        <v>97.90913669296836</v>
      </c>
      <c r="I9" s="85">
        <f t="shared" si="3"/>
        <v>83.598924788987276</v>
      </c>
      <c r="J9" s="95">
        <f t="shared" si="4"/>
        <v>181.50806148195562</v>
      </c>
      <c r="K9" s="101">
        <f t="shared" si="5"/>
        <v>181.50806148195565</v>
      </c>
    </row>
    <row r="10" spans="1:11" s="8" customFormat="1" x14ac:dyDescent="0.25">
      <c r="A10" s="68" t="s">
        <v>10</v>
      </c>
      <c r="B10" s="69">
        <v>907762694</v>
      </c>
      <c r="C10" s="70">
        <v>682485425</v>
      </c>
      <c r="D10" s="71">
        <f t="shared" si="0"/>
        <v>1590248119</v>
      </c>
      <c r="E10" s="109">
        <f t="shared" si="1"/>
        <v>0.57083085535786127</v>
      </c>
      <c r="F10" s="110">
        <f t="shared" si="2"/>
        <v>0.42916914464213868</v>
      </c>
      <c r="G10" s="99">
        <v>243256.61129999999</v>
      </c>
      <c r="H10" s="84">
        <f t="shared" si="6"/>
        <v>93.898296196996199</v>
      </c>
      <c r="I10" s="85">
        <f t="shared" si="3"/>
        <v>80.174301058365813</v>
      </c>
      <c r="J10" s="95">
        <f t="shared" si="4"/>
        <v>174.07259725536201</v>
      </c>
      <c r="K10" s="101">
        <f t="shared" si="5"/>
        <v>174.07259725536201</v>
      </c>
    </row>
    <row r="11" spans="1:11" s="8" customFormat="1" x14ac:dyDescent="0.25">
      <c r="A11" s="68" t="s">
        <v>15</v>
      </c>
      <c r="B11" s="69">
        <v>1090721214.0000005</v>
      </c>
      <c r="C11" s="70">
        <v>853007849.00000048</v>
      </c>
      <c r="D11" s="71">
        <f t="shared" si="0"/>
        <v>1943729063.000001</v>
      </c>
      <c r="E11" s="109">
        <f t="shared" si="1"/>
        <v>0.56114879113684368</v>
      </c>
      <c r="F11" s="110">
        <f t="shared" si="2"/>
        <v>0.43885120886315626</v>
      </c>
      <c r="G11" s="99">
        <v>249007.06580000001</v>
      </c>
      <c r="H11" s="84">
        <f t="shared" si="6"/>
        <v>96.118001047042156</v>
      </c>
      <c r="I11" s="85">
        <f t="shared" si="3"/>
        <v>82.069578098696084</v>
      </c>
      <c r="J11" s="95">
        <f t="shared" si="4"/>
        <v>178.18757914573825</v>
      </c>
      <c r="K11" s="101">
        <f t="shared" si="5"/>
        <v>178.18757914573825</v>
      </c>
    </row>
    <row r="12" spans="1:11" s="8" customFormat="1" x14ac:dyDescent="0.25">
      <c r="A12" s="68" t="s">
        <v>13</v>
      </c>
      <c r="B12" s="69">
        <v>1045099238.9999999</v>
      </c>
      <c r="C12" s="70">
        <v>1089720584.9999998</v>
      </c>
      <c r="D12" s="71">
        <f>B12+C12</f>
        <v>2134819823.9999995</v>
      </c>
      <c r="E12" s="109">
        <f t="shared" si="1"/>
        <v>0.48954915410229022</v>
      </c>
      <c r="F12" s="110">
        <f t="shared" si="2"/>
        <v>0.51045084589770984</v>
      </c>
      <c r="G12" s="99">
        <v>249509.57149999999</v>
      </c>
      <c r="H12" s="84">
        <f t="shared" si="6"/>
        <v>96.311970817512602</v>
      </c>
      <c r="I12" s="85">
        <f t="shared" si="3"/>
        <v>82.235197619004467</v>
      </c>
      <c r="J12" s="95">
        <f t="shared" si="4"/>
        <v>178.54716843651707</v>
      </c>
      <c r="K12" s="101">
        <f t="shared" si="5"/>
        <v>178.54716843651707</v>
      </c>
    </row>
    <row r="13" spans="1:11" s="8" customFormat="1" x14ac:dyDescent="0.25">
      <c r="A13" s="68" t="s">
        <v>12</v>
      </c>
      <c r="B13" s="69">
        <v>2866275524</v>
      </c>
      <c r="C13" s="70">
        <v>2366474622</v>
      </c>
      <c r="D13" s="71">
        <f t="shared" si="0"/>
        <v>5232750146</v>
      </c>
      <c r="E13" s="109">
        <f t="shared" si="1"/>
        <v>0.54775700043523534</v>
      </c>
      <c r="F13" s="110">
        <f t="shared" si="2"/>
        <v>0.4522429995647646</v>
      </c>
      <c r="G13" s="99">
        <v>242828.91589999999</v>
      </c>
      <c r="H13" s="84">
        <f t="shared" si="6"/>
        <v>93.73320358497358</v>
      </c>
      <c r="I13" s="85">
        <f t="shared" si="3"/>
        <v>80.033338066331908</v>
      </c>
      <c r="J13" s="95">
        <f t="shared" si="4"/>
        <v>173.76654165130549</v>
      </c>
      <c r="K13" s="101">
        <f t="shared" si="5"/>
        <v>173.76654165130549</v>
      </c>
    </row>
    <row r="14" spans="1:11" s="8" customFormat="1" x14ac:dyDescent="0.25">
      <c r="A14" s="68" t="s">
        <v>18</v>
      </c>
      <c r="B14" s="69">
        <v>2185772789</v>
      </c>
      <c r="C14" s="70">
        <v>1714267928.9999995</v>
      </c>
      <c r="D14" s="71">
        <f>B14+C14</f>
        <v>3900040717.9999995</v>
      </c>
      <c r="E14" s="109">
        <f t="shared" si="1"/>
        <v>0.56044870991011031</v>
      </c>
      <c r="F14" s="110">
        <f t="shared" si="2"/>
        <v>0.43955129008988969</v>
      </c>
      <c r="G14" s="99">
        <v>243957.54500000001</v>
      </c>
      <c r="H14" s="84">
        <f t="shared" si="6"/>
        <v>94.168860190407642</v>
      </c>
      <c r="I14" s="85">
        <f t="shared" si="3"/>
        <v>80.405319936682972</v>
      </c>
      <c r="J14" s="95">
        <f t="shared" si="4"/>
        <v>174.57418012709061</v>
      </c>
      <c r="K14" s="101">
        <f t="shared" si="5"/>
        <v>174.57418012709061</v>
      </c>
    </row>
    <row r="15" spans="1:11" s="8" customFormat="1" x14ac:dyDescent="0.25">
      <c r="A15" s="68" t="s">
        <v>17</v>
      </c>
      <c r="B15" s="69">
        <v>2507665648</v>
      </c>
      <c r="C15" s="70">
        <v>1297311593.9999995</v>
      </c>
      <c r="D15" s="71">
        <f t="shared" si="0"/>
        <v>3804977241.9999995</v>
      </c>
      <c r="E15" s="109">
        <f t="shared" si="1"/>
        <v>0.65904879017933438</v>
      </c>
      <c r="F15" s="110">
        <f t="shared" si="2"/>
        <v>0.34095120982066562</v>
      </c>
      <c r="G15" s="99">
        <v>230410.26269999999</v>
      </c>
      <c r="H15" s="84">
        <f t="shared" si="6"/>
        <v>88.939539929504505</v>
      </c>
      <c r="I15" s="85">
        <f t="shared" si="3"/>
        <v>75.940307109946801</v>
      </c>
      <c r="J15" s="95">
        <f t="shared" si="4"/>
        <v>164.87984703945131</v>
      </c>
      <c r="K15" s="101">
        <f t="shared" si="5"/>
        <v>164.87984703945131</v>
      </c>
    </row>
    <row r="16" spans="1:11" s="8" customFormat="1" x14ac:dyDescent="0.25">
      <c r="A16" s="68" t="s">
        <v>14</v>
      </c>
      <c r="B16" s="69">
        <v>2371306174.999999</v>
      </c>
      <c r="C16" s="70">
        <v>991652091.99999964</v>
      </c>
      <c r="D16" s="71">
        <f t="shared" si="0"/>
        <v>3362958266.9999986</v>
      </c>
      <c r="E16" s="109">
        <f t="shared" si="1"/>
        <v>0.70512506749463033</v>
      </c>
      <c r="F16" s="110">
        <f t="shared" si="2"/>
        <v>0.29487493250536972</v>
      </c>
      <c r="G16" s="99">
        <v>250957.88250000001</v>
      </c>
      <c r="H16" s="84">
        <f t="shared" si="6"/>
        <v>96.871026271490166</v>
      </c>
      <c r="I16" s="85">
        <f t="shared" si="3"/>
        <v>82.712542598528728</v>
      </c>
      <c r="J16" s="95">
        <f t="shared" si="4"/>
        <v>179.58356887001889</v>
      </c>
      <c r="K16" s="101">
        <f t="shared" si="5"/>
        <v>179.58356887001889</v>
      </c>
    </row>
    <row r="17" spans="1:11" x14ac:dyDescent="0.25">
      <c r="A17" s="68" t="s">
        <v>9</v>
      </c>
      <c r="B17" s="69">
        <v>1488881382.0000005</v>
      </c>
      <c r="C17" s="70">
        <v>1257603005</v>
      </c>
      <c r="D17" s="71">
        <f t="shared" si="0"/>
        <v>2746484387.0000005</v>
      </c>
      <c r="E17" s="109">
        <f t="shared" si="1"/>
        <v>0.54210444051579465</v>
      </c>
      <c r="F17" s="110">
        <f t="shared" si="2"/>
        <v>0.45789555948420535</v>
      </c>
      <c r="G17" s="99">
        <v>251385.1079</v>
      </c>
      <c r="H17" s="84">
        <f t="shared" si="6"/>
        <v>97.035937461108816</v>
      </c>
      <c r="I17" s="85">
        <f t="shared" si="3"/>
        <v>82.853350684509749</v>
      </c>
      <c r="J17" s="95">
        <f t="shared" si="4"/>
        <v>179.88928814561856</v>
      </c>
      <c r="K17" s="101">
        <f t="shared" si="5"/>
        <v>179.88928814561856</v>
      </c>
    </row>
    <row r="18" spans="1:11" x14ac:dyDescent="0.25">
      <c r="A18" s="68" t="s">
        <v>7</v>
      </c>
      <c r="B18" s="69">
        <v>10400219489.999996</v>
      </c>
      <c r="C18" s="70">
        <v>9172955806.9999866</v>
      </c>
      <c r="D18" s="71">
        <f t="shared" si="0"/>
        <v>19573175296.999985</v>
      </c>
      <c r="E18" s="109">
        <f t="shared" si="1"/>
        <v>0.53135065374875867</v>
      </c>
      <c r="F18" s="110">
        <f t="shared" si="2"/>
        <v>0.46864934625124122</v>
      </c>
      <c r="G18" s="99">
        <v>260110.75320000001</v>
      </c>
      <c r="H18" s="84">
        <f t="shared" si="6"/>
        <v>100.40408117778206</v>
      </c>
      <c r="I18" s="85">
        <f t="shared" si="3"/>
        <v>85.729212966205154</v>
      </c>
      <c r="J18" s="95">
        <f t="shared" si="4"/>
        <v>186.1332941439872</v>
      </c>
      <c r="K18" s="101">
        <f t="shared" si="5"/>
        <v>186.13329414398723</v>
      </c>
    </row>
    <row r="19" spans="1:11" x14ac:dyDescent="0.25">
      <c r="A19" s="68" t="s">
        <v>11</v>
      </c>
      <c r="B19" s="69">
        <v>3021322559</v>
      </c>
      <c r="C19" s="70">
        <v>2608520710</v>
      </c>
      <c r="D19" s="71">
        <f t="shared" si="0"/>
        <v>5629843269</v>
      </c>
      <c r="E19" s="109">
        <f t="shared" si="1"/>
        <v>0.53666193082790059</v>
      </c>
      <c r="F19" s="110">
        <f t="shared" si="2"/>
        <v>0.46333806917209935</v>
      </c>
      <c r="G19" s="99">
        <v>258672.038</v>
      </c>
      <c r="H19" s="84">
        <f t="shared" si="6"/>
        <v>99.848729751686136</v>
      </c>
      <c r="I19" s="85">
        <f t="shared" si="3"/>
        <v>85.255030640941285</v>
      </c>
      <c r="J19" s="95">
        <f t="shared" si="4"/>
        <v>185.10376039262741</v>
      </c>
      <c r="K19" s="101">
        <f t="shared" si="5"/>
        <v>185.10376039262741</v>
      </c>
    </row>
    <row r="20" spans="1:11" x14ac:dyDescent="0.25">
      <c r="A20" s="20" t="s">
        <v>19</v>
      </c>
      <c r="B20" s="21">
        <v>1197842525.0000005</v>
      </c>
      <c r="C20" s="22">
        <v>1423161295.0000007</v>
      </c>
      <c r="D20" s="23">
        <f t="shared" si="0"/>
        <v>2621003820.000001</v>
      </c>
      <c r="E20" s="111">
        <f t="shared" si="1"/>
        <v>0.45701670324158478</v>
      </c>
      <c r="F20" s="112">
        <f t="shared" si="2"/>
        <v>0.54298329675841528</v>
      </c>
      <c r="G20" s="100">
        <v>238453.02619999999</v>
      </c>
      <c r="H20" s="86">
        <f t="shared" si="6"/>
        <v>92.044087778500185</v>
      </c>
      <c r="I20" s="87">
        <f t="shared" si="3"/>
        <v>78.591100191146978</v>
      </c>
      <c r="J20" s="96">
        <f t="shared" si="4"/>
        <v>170.63518796964718</v>
      </c>
      <c r="K20" s="101">
        <f t="shared" si="5"/>
        <v>170.63518796964718</v>
      </c>
    </row>
    <row r="21" spans="1:11" ht="15.75" thickBot="1" x14ac:dyDescent="0.3">
      <c r="A21" s="49" t="s">
        <v>61</v>
      </c>
      <c r="B21" s="50">
        <f>SUM(B7:B20)</f>
        <v>36478011915</v>
      </c>
      <c r="C21" s="51">
        <f>SUM(C7:C20)</f>
        <v>31146455555.999985</v>
      </c>
      <c r="D21" s="52">
        <f>SUM(D7:D20)</f>
        <v>67624467470.999985</v>
      </c>
      <c r="E21" s="113">
        <f t="shared" si="1"/>
        <v>0.5394203204726632</v>
      </c>
      <c r="F21" s="114">
        <f t="shared" si="2"/>
        <v>0.4605796795273368</v>
      </c>
      <c r="G21" s="55"/>
      <c r="H21" s="49"/>
      <c r="I21" s="56"/>
      <c r="J21" s="57"/>
      <c r="K21"/>
    </row>
    <row r="22" spans="1:11" s="8" customFormat="1" ht="17.25" x14ac:dyDescent="0.25">
      <c r="A22" s="9" t="s">
        <v>52</v>
      </c>
      <c r="B22" s="9"/>
      <c r="C22" s="9"/>
      <c r="D22" s="9">
        <v>88.7</v>
      </c>
      <c r="E22" s="58"/>
      <c r="F22" s="58"/>
    </row>
    <row r="23" spans="1:11" s="8" customFormat="1" ht="14.65" customHeight="1" x14ac:dyDescent="0.25">
      <c r="A23" s="9" t="s">
        <v>40</v>
      </c>
      <c r="B23" s="9"/>
      <c r="C23" s="9"/>
      <c r="D23" s="59">
        <f>(D22*365.25)/1000</f>
        <v>32.397675</v>
      </c>
    </row>
    <row r="24" spans="1:11" s="8" customFormat="1" ht="17.25" x14ac:dyDescent="0.25">
      <c r="A24" s="9" t="s">
        <v>109</v>
      </c>
      <c r="C24" s="79" t="s">
        <v>84</v>
      </c>
      <c r="D24" s="12" t="s">
        <v>86</v>
      </c>
      <c r="E24" s="12" t="s">
        <v>107</v>
      </c>
    </row>
    <row r="25" spans="1:11" s="8" customFormat="1" x14ac:dyDescent="0.25">
      <c r="C25" s="12">
        <v>0.112</v>
      </c>
      <c r="D25" s="12">
        <v>2.5000000000000001E-2</v>
      </c>
      <c r="E25" s="80">
        <v>1.7000000000000001E-2</v>
      </c>
      <c r="F25" s="97"/>
      <c r="G25" s="90"/>
      <c r="H25" s="60"/>
      <c r="I25" s="60"/>
    </row>
    <row r="26" spans="1:11" s="8" customFormat="1" ht="17.25" x14ac:dyDescent="0.25">
      <c r="A26" s="9" t="s">
        <v>108</v>
      </c>
      <c r="C26" s="9"/>
      <c r="D26" s="61">
        <f>(1+C25)*(1+D25)*(1+E25)</f>
        <v>1.1591765999999999</v>
      </c>
      <c r="E26" s="62"/>
      <c r="G26" s="91"/>
    </row>
    <row r="27" spans="1:11" s="8" customFormat="1" x14ac:dyDescent="0.25">
      <c r="A27" s="9" t="s">
        <v>41</v>
      </c>
      <c r="C27" s="9"/>
      <c r="D27" s="63">
        <v>0.12</v>
      </c>
      <c r="G27" s="89"/>
    </row>
    <row r="28" spans="1:11" s="8" customFormat="1" x14ac:dyDescent="0.25">
      <c r="A28" s="9" t="s">
        <v>42</v>
      </c>
      <c r="C28" s="9"/>
      <c r="D28" s="63">
        <v>0.02</v>
      </c>
    </row>
    <row r="29" spans="1:11" s="8" customFormat="1" x14ac:dyDescent="0.25">
      <c r="B29" s="60"/>
      <c r="C29" s="60"/>
    </row>
    <row r="30" spans="1:11" s="9" customFormat="1" x14ac:dyDescent="0.25">
      <c r="A30" s="64" t="s">
        <v>114</v>
      </c>
    </row>
    <row r="31" spans="1:11" s="9" customFormat="1" ht="15" customHeight="1" x14ac:dyDescent="0.25">
      <c r="A31" s="88" t="s">
        <v>113</v>
      </c>
    </row>
    <row r="32" spans="1:11" s="9" customFormat="1" x14ac:dyDescent="0.25">
      <c r="A32" s="155" t="s">
        <v>110</v>
      </c>
      <c r="B32" s="155"/>
      <c r="C32" s="155"/>
      <c r="D32" s="155"/>
      <c r="E32" s="155"/>
      <c r="F32" s="155"/>
      <c r="G32" s="155"/>
      <c r="H32" s="155"/>
    </row>
    <row r="33" spans="1:1" s="9" customFormat="1" x14ac:dyDescent="0.25">
      <c r="A33" s="88" t="s">
        <v>111</v>
      </c>
    </row>
    <row r="34" spans="1:1" s="9" customFormat="1" x14ac:dyDescent="0.25">
      <c r="A34" s="64" t="s">
        <v>115</v>
      </c>
    </row>
    <row r="35" spans="1:1" s="9" customFormat="1" x14ac:dyDescent="0.25">
      <c r="A35" s="64" t="s">
        <v>116</v>
      </c>
    </row>
    <row r="36" spans="1:1" s="8" customFormat="1" x14ac:dyDescent="0.25">
      <c r="A36" s="64" t="s">
        <v>59</v>
      </c>
    </row>
    <row r="37" spans="1:1" s="8" customFormat="1" x14ac:dyDescent="0.25"/>
    <row r="38" spans="1:1" s="8" customFormat="1" x14ac:dyDescent="0.25"/>
  </sheetData>
  <sheetProtection password="A101" sheet="1"/>
  <mergeCells count="4">
    <mergeCell ref="A2:J2"/>
    <mergeCell ref="A3:J3"/>
    <mergeCell ref="H4:J4"/>
    <mergeCell ref="A32:H32"/>
  </mergeCells>
  <hyperlinks>
    <hyperlink ref="A31" r:id="rId1" xr:uid="{0A8EDDDA-86A8-46A1-A795-0572664D4AA4}"/>
    <hyperlink ref="A33" r:id="rId2" xr:uid="{EAD0C391-B9BB-4DEC-ADDA-0F61442ABDCD}"/>
  </hyperlinks>
  <pageMargins left="0.7" right="0.7" top="0.78740157499999996" bottom="0.78740157499999996" header="0.3" footer="0.3"/>
  <pageSetup paperSize="9" orientation="portrait"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7F307-68B7-4AAE-A1DD-ED31DD6CD4AD}">
  <sheetPr>
    <pageSetUpPr fitToPage="1"/>
  </sheetPr>
  <dimension ref="A1:IV43"/>
  <sheetViews>
    <sheetView tabSelected="1" zoomScaleNormal="100" workbookViewId="0">
      <selection activeCell="A2" sqref="A2:E2"/>
    </sheetView>
  </sheetViews>
  <sheetFormatPr defaultColWidth="0" defaultRowHeight="15" zeroHeight="1" x14ac:dyDescent="0.25"/>
  <cols>
    <col min="1" max="1" width="19.7109375" bestFit="1" customWidth="1"/>
    <col min="2" max="2" width="24.42578125" customWidth="1"/>
    <col min="3" max="3" width="20" bestFit="1" customWidth="1"/>
    <col min="4" max="4" width="18.7109375" bestFit="1" customWidth="1"/>
    <col min="5" max="5" width="27.85546875" customWidth="1"/>
    <col min="6" max="6" width="9.140625" style="125" customWidth="1"/>
    <col min="7" max="256" width="9.140625" hidden="1" customWidth="1"/>
  </cols>
  <sheetData>
    <row r="1" spans="1:6" ht="15.75" x14ac:dyDescent="0.25">
      <c r="A1" s="81" t="s">
        <v>125</v>
      </c>
      <c r="B1" s="8"/>
      <c r="C1" s="8"/>
      <c r="D1" s="8"/>
      <c r="E1" s="8"/>
      <c r="F1" s="124"/>
    </row>
    <row r="2" spans="1:6" ht="51.6" customHeight="1" x14ac:dyDescent="0.25">
      <c r="A2" s="154" t="s">
        <v>131</v>
      </c>
      <c r="B2" s="154"/>
      <c r="C2" s="154"/>
      <c r="D2" s="154"/>
      <c r="E2" s="154"/>
    </row>
    <row r="3" spans="1:6" ht="30.95" customHeight="1" thickBot="1" x14ac:dyDescent="0.3">
      <c r="A3" s="153" t="s">
        <v>72</v>
      </c>
      <c r="B3" s="153"/>
      <c r="C3" s="153"/>
      <c r="D3" s="153"/>
      <c r="E3" s="153"/>
    </row>
    <row r="4" spans="1:6" ht="15.75" thickBot="1" x14ac:dyDescent="0.3">
      <c r="A4" s="78" t="s">
        <v>126</v>
      </c>
      <c r="B4" s="104"/>
      <c r="C4" s="150" t="s">
        <v>58</v>
      </c>
      <c r="D4" s="151"/>
      <c r="E4" s="152"/>
    </row>
    <row r="5" spans="1:6" s="5" customFormat="1" ht="68.25" customHeight="1" x14ac:dyDescent="0.25">
      <c r="A5" s="30" t="s">
        <v>0</v>
      </c>
      <c r="B5" s="35" t="s">
        <v>127</v>
      </c>
      <c r="C5" s="119" t="s">
        <v>129</v>
      </c>
      <c r="D5" s="37" t="s">
        <v>130</v>
      </c>
      <c r="E5" s="92" t="s">
        <v>128</v>
      </c>
      <c r="F5" s="126"/>
    </row>
    <row r="6" spans="1:6" s="10" customFormat="1" ht="15.75" customHeight="1" thickBot="1" x14ac:dyDescent="0.3">
      <c r="A6" s="39"/>
      <c r="B6" s="45" t="s">
        <v>48</v>
      </c>
      <c r="C6" s="137" t="s">
        <v>53</v>
      </c>
      <c r="D6" s="138" t="s">
        <v>53</v>
      </c>
      <c r="E6" s="139" t="s">
        <v>53</v>
      </c>
      <c r="F6" s="127"/>
    </row>
    <row r="7" spans="1:6" x14ac:dyDescent="0.25">
      <c r="A7" s="13" t="s">
        <v>6</v>
      </c>
      <c r="B7" s="132">
        <v>349970.09178999998</v>
      </c>
      <c r="C7" s="85">
        <f>($D$32*$D$24*((B7*$D$30)/$D$27))</f>
        <v>115.54627123658464</v>
      </c>
      <c r="D7" s="85">
        <f>($D$32*$E$24*((B7*$D$30)/$D$27))</f>
        <v>116.76708598664176</v>
      </c>
      <c r="E7" s="95">
        <f>C7+D7</f>
        <v>232.3133572232264</v>
      </c>
    </row>
    <row r="8" spans="1:6" s="8" customFormat="1" x14ac:dyDescent="0.25">
      <c r="A8" s="68" t="s">
        <v>8</v>
      </c>
      <c r="B8" s="133">
        <v>257303.94756999999</v>
      </c>
      <c r="C8" s="85">
        <f t="shared" ref="C8:C20" si="0">($D$32*$D$24*((B8*$D$30)/$D$27))</f>
        <v>84.951578473760009</v>
      </c>
      <c r="D8" s="85">
        <f t="shared" ref="D8:D20" si="1">($D$32*$E$24*((B8*$D$30)/$D$27))</f>
        <v>85.849142185089576</v>
      </c>
      <c r="E8" s="95">
        <f t="shared" ref="E8:E20" si="2">C8+D8</f>
        <v>170.80072065884957</v>
      </c>
      <c r="F8" s="128"/>
    </row>
    <row r="9" spans="1:6" s="8" customFormat="1" x14ac:dyDescent="0.25">
      <c r="A9" s="68" t="s">
        <v>16</v>
      </c>
      <c r="B9" s="133">
        <v>284590.66597999999</v>
      </c>
      <c r="C9" s="85">
        <f t="shared" si="0"/>
        <v>93.960572786479901</v>
      </c>
      <c r="D9" s="85">
        <f t="shared" si="1"/>
        <v>94.953321855350168</v>
      </c>
      <c r="E9" s="95">
        <f t="shared" si="2"/>
        <v>188.91389464183007</v>
      </c>
      <c r="F9" s="128"/>
    </row>
    <row r="10" spans="1:6" s="8" customFormat="1" x14ac:dyDescent="0.25">
      <c r="A10" s="68" t="s">
        <v>10</v>
      </c>
      <c r="B10" s="133">
        <v>264184.03301000001</v>
      </c>
      <c r="C10" s="85">
        <f t="shared" si="0"/>
        <v>87.223110347569786</v>
      </c>
      <c r="D10" s="85">
        <f t="shared" si="1"/>
        <v>88.144674137717061</v>
      </c>
      <c r="E10" s="95">
        <f t="shared" si="2"/>
        <v>175.36778448528685</v>
      </c>
      <c r="F10" s="128"/>
    </row>
    <row r="11" spans="1:6" s="8" customFormat="1" x14ac:dyDescent="0.25">
      <c r="A11" s="68" t="s">
        <v>15</v>
      </c>
      <c r="B11" s="133">
        <v>269612.03834000003</v>
      </c>
      <c r="C11" s="85">
        <f t="shared" si="0"/>
        <v>89.01522284760064</v>
      </c>
      <c r="D11" s="85">
        <f t="shared" si="1"/>
        <v>89.955721367102541</v>
      </c>
      <c r="E11" s="95">
        <f t="shared" si="2"/>
        <v>178.9709442147032</v>
      </c>
      <c r="F11" s="128"/>
    </row>
    <row r="12" spans="1:6" s="8" customFormat="1" x14ac:dyDescent="0.25">
      <c r="A12" s="68" t="s">
        <v>13</v>
      </c>
      <c r="B12" s="133">
        <v>263903.84788000002</v>
      </c>
      <c r="C12" s="85">
        <f t="shared" si="0"/>
        <v>87.130604308376959</v>
      </c>
      <c r="D12" s="85">
        <f t="shared" si="1"/>
        <v>88.051190717463754</v>
      </c>
      <c r="E12" s="95">
        <f t="shared" si="2"/>
        <v>175.1817950258407</v>
      </c>
      <c r="F12" s="128"/>
    </row>
    <row r="13" spans="1:6" s="8" customFormat="1" x14ac:dyDescent="0.25">
      <c r="A13" s="68" t="s">
        <v>12</v>
      </c>
      <c r="B13" s="133">
        <v>266891.60187999997</v>
      </c>
      <c r="C13" s="85">
        <f t="shared" si="0"/>
        <v>88.117042413148894</v>
      </c>
      <c r="D13" s="85">
        <f t="shared" si="1"/>
        <v>89.04805112470757</v>
      </c>
      <c r="E13" s="95">
        <f t="shared" si="2"/>
        <v>177.16509353785648</v>
      </c>
      <c r="F13" s="128"/>
    </row>
    <row r="14" spans="1:6" s="8" customFormat="1" x14ac:dyDescent="0.25">
      <c r="A14" s="68" t="s">
        <v>18</v>
      </c>
      <c r="B14" s="133">
        <v>261393.75484000001</v>
      </c>
      <c r="C14" s="85">
        <f t="shared" si="0"/>
        <v>86.301870945061637</v>
      </c>
      <c r="D14" s="85">
        <f t="shared" si="1"/>
        <v>87.213701295619046</v>
      </c>
      <c r="E14" s="95">
        <f t="shared" si="2"/>
        <v>173.51557224068068</v>
      </c>
      <c r="F14" s="128"/>
    </row>
    <row r="15" spans="1:6" s="8" customFormat="1" x14ac:dyDescent="0.25">
      <c r="A15" s="68" t="s">
        <v>17</v>
      </c>
      <c r="B15" s="133">
        <v>252080.15225000001</v>
      </c>
      <c r="C15" s="85">
        <f t="shared" si="0"/>
        <v>83.226888035665937</v>
      </c>
      <c r="D15" s="85">
        <f t="shared" si="1"/>
        <v>84.106229371633887</v>
      </c>
      <c r="E15" s="95">
        <f t="shared" si="2"/>
        <v>167.33311740729982</v>
      </c>
      <c r="F15" s="128"/>
    </row>
    <row r="16" spans="1:6" s="8" customFormat="1" x14ac:dyDescent="0.25">
      <c r="A16" s="68" t="s">
        <v>14</v>
      </c>
      <c r="B16" s="133">
        <v>272001.16080000001</v>
      </c>
      <c r="C16" s="85">
        <f t="shared" si="0"/>
        <v>89.804016513849774</v>
      </c>
      <c r="D16" s="85">
        <f t="shared" si="1"/>
        <v>90.752849105340346</v>
      </c>
      <c r="E16" s="95">
        <f t="shared" si="2"/>
        <v>180.55686561919012</v>
      </c>
      <c r="F16" s="128"/>
    </row>
    <row r="17" spans="1:6" x14ac:dyDescent="0.25">
      <c r="A17" s="68" t="s">
        <v>9</v>
      </c>
      <c r="B17" s="133">
        <v>281766.81043999997</v>
      </c>
      <c r="C17" s="85">
        <f t="shared" si="0"/>
        <v>93.028247465510574</v>
      </c>
      <c r="D17" s="85">
        <f t="shared" si="1"/>
        <v>94.011145965500418</v>
      </c>
      <c r="E17" s="95">
        <f t="shared" si="2"/>
        <v>187.03939343101098</v>
      </c>
    </row>
    <row r="18" spans="1:6" x14ac:dyDescent="0.25">
      <c r="A18" s="68" t="s">
        <v>7</v>
      </c>
      <c r="B18" s="133">
        <v>270369.54249999998</v>
      </c>
      <c r="C18" s="85">
        <f t="shared" si="0"/>
        <v>89.26532073649885</v>
      </c>
      <c r="D18" s="85">
        <f t="shared" si="1"/>
        <v>90.208461688235545</v>
      </c>
      <c r="E18" s="95">
        <f t="shared" si="2"/>
        <v>179.4737824247344</v>
      </c>
    </row>
    <row r="19" spans="1:6" x14ac:dyDescent="0.25">
      <c r="A19" s="68" t="s">
        <v>11</v>
      </c>
      <c r="B19" s="133">
        <v>270614.71334000002</v>
      </c>
      <c r="C19" s="85">
        <f t="shared" si="0"/>
        <v>89.346266443124961</v>
      </c>
      <c r="D19" s="85">
        <f t="shared" si="1"/>
        <v>90.290262634165742</v>
      </c>
      <c r="E19" s="95">
        <f t="shared" si="2"/>
        <v>179.6365290772907</v>
      </c>
    </row>
    <row r="20" spans="1:6" ht="15.75" thickBot="1" x14ac:dyDescent="0.3">
      <c r="A20" s="118" t="s">
        <v>19</v>
      </c>
      <c r="B20" s="134">
        <v>264302.69809000002</v>
      </c>
      <c r="C20" s="120">
        <f t="shared" si="0"/>
        <v>87.262288859795959</v>
      </c>
      <c r="D20" s="120">
        <f t="shared" si="1"/>
        <v>88.184266594115556</v>
      </c>
      <c r="E20" s="121">
        <f t="shared" si="2"/>
        <v>175.44655545391151</v>
      </c>
    </row>
    <row r="21" spans="1:6" ht="15.75" thickBot="1" x14ac:dyDescent="0.3">
      <c r="A21" s="130"/>
      <c r="B21" s="131"/>
      <c r="C21" s="131"/>
      <c r="D21" s="131"/>
      <c r="E21" s="131"/>
    </row>
    <row r="22" spans="1:6" x14ac:dyDescent="0.25">
      <c r="A22" s="115" t="s">
        <v>45</v>
      </c>
      <c r="B22" s="116" t="s">
        <v>43</v>
      </c>
      <c r="C22" s="117" t="s">
        <v>44</v>
      </c>
      <c r="D22" s="105" t="s">
        <v>54</v>
      </c>
      <c r="E22" s="106" t="s">
        <v>55</v>
      </c>
    </row>
    <row r="23" spans="1:6" x14ac:dyDescent="0.25">
      <c r="A23" s="140" t="s">
        <v>47</v>
      </c>
      <c r="B23" s="141" t="s">
        <v>47</v>
      </c>
      <c r="C23" s="142" t="s">
        <v>47</v>
      </c>
      <c r="D23" s="143" t="s">
        <v>46</v>
      </c>
      <c r="E23" s="144" t="s">
        <v>46</v>
      </c>
    </row>
    <row r="24" spans="1:6" ht="15.75" thickBot="1" x14ac:dyDescent="0.3">
      <c r="A24" s="145">
        <v>24157769472.000019</v>
      </c>
      <c r="B24" s="146">
        <v>24413010606.000019</v>
      </c>
      <c r="C24" s="147">
        <v>48570780078.000038</v>
      </c>
      <c r="D24" s="148">
        <f t="shared" ref="D24" si="3">(A24/C24)</f>
        <v>0.49737248265737027</v>
      </c>
      <c r="E24" s="149">
        <f>(B24/C24)</f>
        <v>0.50262751734262978</v>
      </c>
    </row>
    <row r="25" spans="1:6" x14ac:dyDescent="0.25">
      <c r="A25" s="135"/>
      <c r="B25" s="135"/>
      <c r="C25" s="58"/>
      <c r="D25" s="136"/>
      <c r="E25" s="136"/>
    </row>
    <row r="26" spans="1:6" s="8" customFormat="1" ht="17.25" x14ac:dyDescent="0.25">
      <c r="A26" s="9" t="s">
        <v>52</v>
      </c>
      <c r="B26" s="9"/>
      <c r="C26" s="9"/>
      <c r="D26" s="9">
        <v>88.7</v>
      </c>
      <c r="E26" s="58"/>
      <c r="F26" s="128"/>
    </row>
    <row r="27" spans="1:6" s="8" customFormat="1" ht="14.65" customHeight="1" x14ac:dyDescent="0.25">
      <c r="A27" s="9" t="s">
        <v>40</v>
      </c>
      <c r="B27" s="9"/>
      <c r="C27" s="9"/>
      <c r="D27" s="59">
        <f>(D26*365.25)/1000</f>
        <v>32.397675</v>
      </c>
      <c r="F27" s="128"/>
    </row>
    <row r="28" spans="1:6" s="8" customFormat="1" ht="17.25" x14ac:dyDescent="0.25">
      <c r="A28" s="9" t="s">
        <v>118</v>
      </c>
      <c r="C28" s="79" t="s">
        <v>86</v>
      </c>
      <c r="D28" s="12" t="s">
        <v>107</v>
      </c>
      <c r="E28" s="122" t="s">
        <v>119</v>
      </c>
      <c r="F28" s="128"/>
    </row>
    <row r="29" spans="1:6" s="8" customFormat="1" x14ac:dyDescent="0.25">
      <c r="C29" s="12">
        <v>2.5000000000000001E-2</v>
      </c>
      <c r="D29" s="12">
        <v>2.36666666666667E-2</v>
      </c>
      <c r="E29" s="123">
        <v>2.48131069E-2</v>
      </c>
      <c r="F29" s="128"/>
    </row>
    <row r="30" spans="1:6" s="8" customFormat="1" ht="17.25" x14ac:dyDescent="0.25">
      <c r="A30" s="9" t="s">
        <v>108</v>
      </c>
      <c r="C30" s="9"/>
      <c r="D30" s="61">
        <f>(1+C29)*(1+D29)*(1+E29)</f>
        <v>1.0752936925240493</v>
      </c>
      <c r="E30" s="62"/>
      <c r="F30" s="128"/>
    </row>
    <row r="31" spans="1:6" s="8" customFormat="1" x14ac:dyDescent="0.25">
      <c r="A31" s="9" t="s">
        <v>41</v>
      </c>
      <c r="C31" s="9"/>
      <c r="D31" s="63">
        <v>0.12</v>
      </c>
      <c r="F31" s="128"/>
    </row>
    <row r="32" spans="1:6" s="8" customFormat="1" x14ac:dyDescent="0.25">
      <c r="A32" s="9" t="s">
        <v>42</v>
      </c>
      <c r="C32" s="9"/>
      <c r="D32" s="63">
        <v>0.02</v>
      </c>
      <c r="F32" s="128"/>
    </row>
    <row r="33" spans="1:6" s="8" customFormat="1" x14ac:dyDescent="0.25">
      <c r="B33" s="60"/>
      <c r="C33" s="60"/>
      <c r="F33" s="128"/>
    </row>
    <row r="34" spans="1:6" s="9" customFormat="1" x14ac:dyDescent="0.25">
      <c r="A34" s="64" t="s">
        <v>120</v>
      </c>
      <c r="F34" s="129"/>
    </row>
    <row r="35" spans="1:6" s="9" customFormat="1" ht="15" customHeight="1" x14ac:dyDescent="0.25">
      <c r="A35" s="88" t="s">
        <v>121</v>
      </c>
      <c r="F35" s="129"/>
    </row>
    <row r="36" spans="1:6" s="9" customFormat="1" x14ac:dyDescent="0.25">
      <c r="A36" s="155" t="s">
        <v>122</v>
      </c>
      <c r="B36" s="155"/>
      <c r="C36" s="155"/>
      <c r="D36" s="155"/>
      <c r="E36" s="155"/>
      <c r="F36" s="156"/>
    </row>
    <row r="37" spans="1:6" s="9" customFormat="1" x14ac:dyDescent="0.25">
      <c r="A37" s="88" t="s">
        <v>123</v>
      </c>
      <c r="F37" s="129"/>
    </row>
    <row r="38" spans="1:6" s="9" customFormat="1" x14ac:dyDescent="0.25">
      <c r="A38" s="64" t="s">
        <v>124</v>
      </c>
      <c r="F38" s="129"/>
    </row>
    <row r="39" spans="1:6" s="9" customFormat="1" x14ac:dyDescent="0.25">
      <c r="A39" s="64" t="s">
        <v>116</v>
      </c>
      <c r="F39" s="129"/>
    </row>
    <row r="40" spans="1:6" s="8" customFormat="1" x14ac:dyDescent="0.25">
      <c r="A40" s="64" t="s">
        <v>59</v>
      </c>
      <c r="F40" s="128"/>
    </row>
    <row r="41" spans="1:6" s="8" customFormat="1" x14ac:dyDescent="0.25">
      <c r="F41" s="128"/>
    </row>
    <row r="42" spans="1:6" s="8" customFormat="1" hidden="1" x14ac:dyDescent="0.25">
      <c r="F42" s="128"/>
    </row>
    <row r="43" spans="1:6" s="8" customFormat="1" hidden="1" x14ac:dyDescent="0.25">
      <c r="F43" s="128"/>
    </row>
  </sheetData>
  <sheetProtection algorithmName="SHA-512" hashValue="opstsKloDmoDnX2MbEFtZ861tl3StA5dIHJS0ekGYWDgOde0T9JW4Xl7ObnwxkyGZPMu7GUvm6DXrptbtefsWg==" saltValue="idj7dTqmYyK6ZnBIMMYGiA==" spinCount="100000" sheet="1" objects="1" scenarios="1"/>
  <mergeCells count="4">
    <mergeCell ref="A2:E2"/>
    <mergeCell ref="A3:E3"/>
    <mergeCell ref="C4:E4"/>
    <mergeCell ref="A36:F36"/>
  </mergeCells>
  <phoneticPr fontId="23" type="noConversion"/>
  <hyperlinks>
    <hyperlink ref="A35" r:id="rId1" xr:uid="{03F76A06-232B-4F4A-8314-6372F0EB5004}"/>
    <hyperlink ref="A37" r:id="rId2" xr:uid="{280E98AA-7034-4E7A-959E-AFBC04A1A6F1}"/>
  </hyperlinks>
  <pageMargins left="0.7" right="0.7" top="0.78740157499999996" bottom="0.78740157499999996" header="0.3" footer="0.3"/>
  <pageSetup paperSize="9" scale="72" orientation="portrait" r:id="rId3"/>
  <ignoredErrors>
    <ignoredError sqref="D6:D20 E6:E20" calculatedColumn="1"/>
  </ignoredErrors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49CF3-8C6C-4D48-AD5D-B8863C71FD9A}">
  <dimension ref="A1:F15"/>
  <sheetViews>
    <sheetView workbookViewId="0">
      <selection sqref="A1:F1"/>
    </sheetView>
  </sheetViews>
  <sheetFormatPr defaultRowHeight="15" x14ac:dyDescent="0.25"/>
  <cols>
    <col min="1" max="1" width="19.7109375" bestFit="1" customWidth="1"/>
    <col min="2" max="2" width="16.28515625" bestFit="1" customWidth="1"/>
    <col min="3" max="3" width="14.7109375" bestFit="1" customWidth="1"/>
    <col min="4" max="4" width="16.42578125" bestFit="1" customWidth="1"/>
    <col min="5" max="5" width="14.7109375" bestFit="1" customWidth="1"/>
    <col min="6" max="6" width="13" customWidth="1"/>
  </cols>
  <sheetData>
    <row r="1" spans="1:6" s="5" customFormat="1" ht="62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 s="2">
        <v>2831521486</v>
      </c>
      <c r="C2" s="2">
        <v>98136685</v>
      </c>
      <c r="D2" s="3">
        <v>28.8528340446796</v>
      </c>
      <c r="E2" s="2">
        <v>327435920</v>
      </c>
      <c r="F2" s="4">
        <v>32.189363294674202</v>
      </c>
    </row>
    <row r="3" spans="1:6" x14ac:dyDescent="0.25">
      <c r="A3" t="s">
        <v>7</v>
      </c>
      <c r="B3" s="2">
        <v>6415418163</v>
      </c>
      <c r="C3" s="2">
        <v>202011941</v>
      </c>
      <c r="D3" s="3">
        <v>31.757618540975301</v>
      </c>
      <c r="E3" s="2">
        <v>643826298</v>
      </c>
      <c r="F3" s="4">
        <v>34.944689041921499</v>
      </c>
    </row>
    <row r="4" spans="1:6" x14ac:dyDescent="0.25">
      <c r="A4" t="s">
        <v>8</v>
      </c>
      <c r="B4" s="2">
        <v>1093871183</v>
      </c>
      <c r="C4" s="2">
        <v>38870596</v>
      </c>
      <c r="D4" s="3">
        <v>28.141353505359199</v>
      </c>
      <c r="E4" s="2">
        <v>76372085</v>
      </c>
      <c r="F4" s="4">
        <v>30.106131328678401</v>
      </c>
    </row>
    <row r="5" spans="1:6" x14ac:dyDescent="0.25">
      <c r="A5" t="s">
        <v>9</v>
      </c>
      <c r="B5" s="2">
        <v>3753523271</v>
      </c>
      <c r="C5" s="2">
        <v>129611084</v>
      </c>
      <c r="D5" s="3">
        <v>28.9598941322025</v>
      </c>
      <c r="E5" s="2">
        <v>424414566</v>
      </c>
      <c r="F5" s="4">
        <v>32.2344178295739</v>
      </c>
    </row>
    <row r="6" spans="1:6" x14ac:dyDescent="0.25">
      <c r="A6" t="s">
        <v>10</v>
      </c>
      <c r="B6" s="2">
        <v>419008289</v>
      </c>
      <c r="C6" s="2">
        <v>14308376</v>
      </c>
      <c r="D6" s="3">
        <v>29.284126234871099</v>
      </c>
      <c r="E6" s="2">
        <v>38749624</v>
      </c>
      <c r="F6" s="4">
        <v>31.9923038785114</v>
      </c>
    </row>
    <row r="7" spans="1:6" x14ac:dyDescent="0.25">
      <c r="A7" t="s">
        <v>11</v>
      </c>
      <c r="B7" s="2">
        <v>2187411343</v>
      </c>
      <c r="C7" s="2">
        <v>61444172</v>
      </c>
      <c r="D7" s="3">
        <v>35.599980792319897</v>
      </c>
      <c r="E7" s="2">
        <v>221381626</v>
      </c>
      <c r="F7" s="4">
        <v>39.202952706401497</v>
      </c>
    </row>
    <row r="8" spans="1:6" x14ac:dyDescent="0.25">
      <c r="A8" t="s">
        <v>12</v>
      </c>
      <c r="B8" s="2">
        <v>1853941513</v>
      </c>
      <c r="C8" s="2">
        <v>48693522</v>
      </c>
      <c r="D8" s="3">
        <v>38.073678732871301</v>
      </c>
      <c r="E8" s="2">
        <v>192505391</v>
      </c>
      <c r="F8" s="4">
        <v>42.027087381356402</v>
      </c>
    </row>
    <row r="9" spans="1:6" x14ac:dyDescent="0.25">
      <c r="A9" t="s">
        <v>13</v>
      </c>
      <c r="B9" s="2">
        <v>923532723</v>
      </c>
      <c r="C9" s="2">
        <v>29296185</v>
      </c>
      <c r="D9" s="3">
        <v>31.523992731476799</v>
      </c>
      <c r="E9" s="2">
        <v>53221679</v>
      </c>
      <c r="F9" s="4">
        <v>33.340668827698899</v>
      </c>
    </row>
    <row r="10" spans="1:6" x14ac:dyDescent="0.25">
      <c r="A10" t="s">
        <v>14</v>
      </c>
      <c r="B10" s="2">
        <v>888492630</v>
      </c>
      <c r="C10" s="2">
        <v>25577838</v>
      </c>
      <c r="D10" s="3">
        <v>34.7368151287845</v>
      </c>
      <c r="E10" s="2">
        <v>43840329</v>
      </c>
      <c r="F10" s="4">
        <v>36.450811792615198</v>
      </c>
    </row>
    <row r="11" spans="1:6" x14ac:dyDescent="0.25">
      <c r="A11" t="s">
        <v>15</v>
      </c>
      <c r="B11" s="2">
        <v>837260517</v>
      </c>
      <c r="C11" s="2">
        <v>29041116</v>
      </c>
      <c r="D11" s="3">
        <v>28.830177084103799</v>
      </c>
      <c r="E11" s="2">
        <v>21212364</v>
      </c>
      <c r="F11" s="4">
        <v>29.560602319828199</v>
      </c>
    </row>
    <row r="12" spans="1:6" x14ac:dyDescent="0.25">
      <c r="A12" t="s">
        <v>16</v>
      </c>
      <c r="B12" s="2">
        <v>2108215372</v>
      </c>
      <c r="C12" s="2">
        <v>65258169</v>
      </c>
      <c r="D12" s="3">
        <v>32.305769596447</v>
      </c>
      <c r="E12" s="2">
        <v>141076390</v>
      </c>
      <c r="F12" s="4">
        <v>34.467589214769397</v>
      </c>
    </row>
    <row r="13" spans="1:6" x14ac:dyDescent="0.25">
      <c r="A13" t="s">
        <v>17</v>
      </c>
      <c r="B13" s="2">
        <v>1012342795</v>
      </c>
      <c r="C13" s="2">
        <v>34796538</v>
      </c>
      <c r="D13" s="3">
        <v>29.093204473387601</v>
      </c>
      <c r="E13" s="2">
        <v>80515816</v>
      </c>
      <c r="F13" s="4">
        <v>31.407107540411101</v>
      </c>
    </row>
    <row r="14" spans="1:6" x14ac:dyDescent="0.25">
      <c r="A14" t="s">
        <v>18</v>
      </c>
      <c r="B14" s="2">
        <v>1278659452</v>
      </c>
      <c r="C14" s="2">
        <v>48796536</v>
      </c>
      <c r="D14" s="3">
        <v>26.203897998005399</v>
      </c>
      <c r="E14" s="2">
        <v>254168491</v>
      </c>
      <c r="F14" s="4">
        <v>31.412638450401499</v>
      </c>
    </row>
    <row r="15" spans="1:6" x14ac:dyDescent="0.25">
      <c r="A15" t="s">
        <v>19</v>
      </c>
      <c r="B15" s="2">
        <v>1072446717</v>
      </c>
      <c r="C15" s="2">
        <v>37744840</v>
      </c>
      <c r="D15" s="3">
        <v>28.413068302846199</v>
      </c>
      <c r="E15" s="2">
        <v>60748864</v>
      </c>
      <c r="F15" s="4">
        <v>30.022529728566901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A40D4-E786-4EE7-9108-F658E8FA7156}">
  <dimension ref="A1:H15"/>
  <sheetViews>
    <sheetView zoomScale="130" zoomScaleNormal="130" workbookViewId="0">
      <selection activeCell="A2" sqref="A2:H15"/>
    </sheetView>
  </sheetViews>
  <sheetFormatPr defaultRowHeight="15" x14ac:dyDescent="0.25"/>
  <cols>
    <col min="1" max="1" width="19.7109375" bestFit="1" customWidth="1"/>
    <col min="2" max="2" width="13" customWidth="1"/>
    <col min="3" max="3" width="19.28515625" bestFit="1" customWidth="1"/>
    <col min="4" max="4" width="13.28515625" bestFit="1" customWidth="1"/>
    <col min="5" max="5" width="20.42578125" bestFit="1" customWidth="1"/>
    <col min="6" max="6" width="20.7109375" bestFit="1" customWidth="1"/>
    <col min="7" max="7" width="16" bestFit="1" customWidth="1"/>
    <col min="8" max="8" width="10.7109375" bestFit="1" customWidth="1"/>
  </cols>
  <sheetData>
    <row r="1" spans="1:8" x14ac:dyDescent="0.25">
      <c r="A1" t="s">
        <v>0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0</v>
      </c>
      <c r="H1" t="s">
        <v>39</v>
      </c>
    </row>
    <row r="2" spans="1:8" x14ac:dyDescent="0.25">
      <c r="A2" t="s">
        <v>6</v>
      </c>
      <c r="B2">
        <v>4775796796</v>
      </c>
      <c r="C2">
        <v>2831521486</v>
      </c>
      <c r="D2">
        <v>7607318282</v>
      </c>
      <c r="E2" s="7">
        <v>0.3722102035220195</v>
      </c>
      <c r="F2" s="7">
        <v>0.62778979647798039</v>
      </c>
      <c r="G2" t="s">
        <v>26</v>
      </c>
      <c r="H2">
        <v>214295.62</v>
      </c>
    </row>
    <row r="3" spans="1:8" x14ac:dyDescent="0.25">
      <c r="A3" t="s">
        <v>8</v>
      </c>
      <c r="B3">
        <v>2874464890</v>
      </c>
      <c r="C3">
        <v>1093871183</v>
      </c>
      <c r="D3">
        <v>3968336073</v>
      </c>
      <c r="E3" s="7">
        <v>0.27564983481176042</v>
      </c>
      <c r="F3" s="7">
        <v>0.72435016518823958</v>
      </c>
      <c r="G3" t="s">
        <v>28</v>
      </c>
      <c r="H3">
        <v>166200.21</v>
      </c>
    </row>
    <row r="4" spans="1:8" x14ac:dyDescent="0.25">
      <c r="A4" t="s">
        <v>16</v>
      </c>
      <c r="B4">
        <v>3180587128</v>
      </c>
      <c r="C4">
        <v>2108215372</v>
      </c>
      <c r="D4">
        <v>5288802500</v>
      </c>
      <c r="E4" s="7">
        <v>0.3986186612186785</v>
      </c>
      <c r="F4" s="7">
        <v>0.6013813387813215</v>
      </c>
      <c r="G4" t="s">
        <v>35</v>
      </c>
      <c r="H4">
        <v>174700.82</v>
      </c>
    </row>
    <row r="5" spans="1:8" x14ac:dyDescent="0.25">
      <c r="A5" t="s">
        <v>10</v>
      </c>
      <c r="B5">
        <v>2552153433</v>
      </c>
      <c r="C5">
        <v>419008289</v>
      </c>
      <c r="D5">
        <v>2971161722</v>
      </c>
      <c r="E5" s="7">
        <v>0.14102506972186957</v>
      </c>
      <c r="F5" s="7">
        <v>0.85897493027813043</v>
      </c>
      <c r="G5" t="s">
        <v>30</v>
      </c>
      <c r="H5">
        <v>165796.37</v>
      </c>
    </row>
    <row r="6" spans="1:8" x14ac:dyDescent="0.25">
      <c r="A6" t="s">
        <v>15</v>
      </c>
      <c r="B6">
        <v>1982434997</v>
      </c>
      <c r="C6">
        <v>837260517</v>
      </c>
      <c r="D6">
        <v>2819695514</v>
      </c>
      <c r="E6" s="7">
        <v>0.29693295352031401</v>
      </c>
      <c r="F6" s="7">
        <v>0.70306704647968599</v>
      </c>
      <c r="G6" t="s">
        <v>25</v>
      </c>
      <c r="H6">
        <v>165254.32</v>
      </c>
    </row>
    <row r="7" spans="1:8" x14ac:dyDescent="0.25">
      <c r="A7" t="s">
        <v>13</v>
      </c>
      <c r="B7">
        <v>2346116981</v>
      </c>
      <c r="C7">
        <v>923532723</v>
      </c>
      <c r="D7">
        <v>3269649704</v>
      </c>
      <c r="E7" s="7">
        <v>0.28245616705366794</v>
      </c>
      <c r="F7" s="7">
        <v>0.71754383294633206</v>
      </c>
      <c r="G7" t="s">
        <v>33</v>
      </c>
      <c r="H7">
        <v>165610.73000000001</v>
      </c>
    </row>
    <row r="8" spans="1:8" x14ac:dyDescent="0.25">
      <c r="A8" t="s">
        <v>12</v>
      </c>
      <c r="B8">
        <v>2558395533</v>
      </c>
      <c r="C8">
        <v>1853941513</v>
      </c>
      <c r="D8">
        <v>4412337046</v>
      </c>
      <c r="E8" s="7">
        <v>0.42017223382349922</v>
      </c>
      <c r="F8" s="7">
        <v>0.57982776617650078</v>
      </c>
      <c r="G8" t="s">
        <v>32</v>
      </c>
      <c r="H8">
        <v>140678.04999999999</v>
      </c>
    </row>
    <row r="9" spans="1:8" x14ac:dyDescent="0.25">
      <c r="A9" t="s">
        <v>18</v>
      </c>
      <c r="B9">
        <v>1879434666</v>
      </c>
      <c r="C9">
        <v>1278659452</v>
      </c>
      <c r="D9">
        <v>3158094118</v>
      </c>
      <c r="E9" s="7">
        <v>0.40488326320362056</v>
      </c>
      <c r="F9" s="7">
        <v>0.59511673679637944</v>
      </c>
      <c r="G9" t="s">
        <v>37</v>
      </c>
      <c r="H9">
        <v>153138.95000000001</v>
      </c>
    </row>
    <row r="10" spans="1:8" x14ac:dyDescent="0.25">
      <c r="A10" t="s">
        <v>17</v>
      </c>
      <c r="B10">
        <v>1030674157</v>
      </c>
      <c r="C10">
        <v>1012342795</v>
      </c>
      <c r="D10">
        <v>2043016952</v>
      </c>
      <c r="E10" s="7">
        <v>0.495513653966</v>
      </c>
      <c r="F10" s="7">
        <v>0.504486346034</v>
      </c>
      <c r="G10" t="s">
        <v>36</v>
      </c>
      <c r="H10">
        <v>148178.17000000001</v>
      </c>
    </row>
    <row r="11" spans="1:8" x14ac:dyDescent="0.25">
      <c r="A11" t="s">
        <v>14</v>
      </c>
      <c r="B11">
        <v>3350511932</v>
      </c>
      <c r="C11">
        <v>888492630</v>
      </c>
      <c r="D11">
        <v>4239004562</v>
      </c>
      <c r="E11" s="7">
        <v>0.20959935687844633</v>
      </c>
      <c r="F11" s="7">
        <v>0.79040064312155367</v>
      </c>
      <c r="G11" t="s">
        <v>34</v>
      </c>
      <c r="H11">
        <v>148944.12</v>
      </c>
    </row>
    <row r="12" spans="1:8" x14ac:dyDescent="0.25">
      <c r="A12" t="s">
        <v>9</v>
      </c>
      <c r="B12">
        <v>4415376885</v>
      </c>
      <c r="C12">
        <v>3753523271</v>
      </c>
      <c r="D12">
        <v>8168900156</v>
      </c>
      <c r="E12" s="7">
        <v>0.45948942933805637</v>
      </c>
      <c r="F12" s="7">
        <v>0.54051057066194352</v>
      </c>
      <c r="G12" t="s">
        <v>29</v>
      </c>
      <c r="H12">
        <v>164076.62</v>
      </c>
    </row>
    <row r="13" spans="1:8" x14ac:dyDescent="0.25">
      <c r="A13" t="s">
        <v>7</v>
      </c>
      <c r="B13">
        <v>8172245019</v>
      </c>
      <c r="C13">
        <v>6415418163</v>
      </c>
      <c r="D13">
        <v>14587663182</v>
      </c>
      <c r="E13" s="7">
        <v>0.43978381478646345</v>
      </c>
      <c r="F13" s="7">
        <v>0.56021618521353655</v>
      </c>
      <c r="G13" t="s">
        <v>27</v>
      </c>
      <c r="H13">
        <v>153229.17000000001</v>
      </c>
    </row>
    <row r="14" spans="1:8" x14ac:dyDescent="0.25">
      <c r="A14" t="s">
        <v>11</v>
      </c>
      <c r="B14">
        <v>2956358904</v>
      </c>
      <c r="C14">
        <v>2187411343</v>
      </c>
      <c r="D14">
        <v>5143770247</v>
      </c>
      <c r="E14" s="7">
        <v>0.4252544802668361</v>
      </c>
      <c r="F14" s="7">
        <v>0.5747455197331639</v>
      </c>
      <c r="G14" t="s">
        <v>31</v>
      </c>
      <c r="H14">
        <v>163865.24</v>
      </c>
    </row>
    <row r="15" spans="1:8" x14ac:dyDescent="0.25">
      <c r="A15" t="s">
        <v>19</v>
      </c>
      <c r="B15">
        <v>1004692507</v>
      </c>
      <c r="C15">
        <v>1072446717</v>
      </c>
      <c r="D15">
        <v>2077139224</v>
      </c>
      <c r="E15" s="6">
        <v>0.51630950136060783</v>
      </c>
      <c r="F15" s="6">
        <v>0.48369049863939206</v>
      </c>
      <c r="G15" t="s">
        <v>38</v>
      </c>
      <c r="H15">
        <v>143931.64000000001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SUC PV a OV 2021</vt:lpstr>
      <vt:lpstr>SUC PV a OV 2022</vt:lpstr>
      <vt:lpstr>SUC PV a OV 2023</vt:lpstr>
      <vt:lpstr>SUC PV a OV 2024</vt:lpstr>
      <vt:lpstr>SUC PV a OV 2025</vt:lpstr>
      <vt:lpstr>SUC PV a OV 2026</vt:lpstr>
      <vt:lpstr>STOČNÉ</vt:lpstr>
      <vt:lpstr>List1</vt:lpstr>
      <vt:lpstr>'SUC PV a OV 2021'!Oblast_tisku</vt:lpstr>
      <vt:lpstr>'SUC PV a OV 2022'!Oblast_tisku</vt:lpstr>
    </vt:vector>
  </TitlesOfParts>
  <Company>SCCM-PSS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Lóžiová Lucia</dc:creator>
  <cp:lastModifiedBy>Vitvar Aleš</cp:lastModifiedBy>
  <cp:lastPrinted>2025-09-30T13:07:03Z</cp:lastPrinted>
  <dcterms:created xsi:type="dcterms:W3CDTF">2018-02-14T17:27:19Z</dcterms:created>
  <dcterms:modified xsi:type="dcterms:W3CDTF">2025-10-07T06:36:54Z</dcterms:modified>
</cp:coreProperties>
</file>